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17\I.Q\SPORTOVNI_HALA_PE_KLUBOVNA\DSP\12_DSP\PD\F_Soupis_Rozpocet\170404\"/>
    </mc:Choice>
  </mc:AlternateContent>
  <bookViews>
    <workbookView xWindow="0" yWindow="0" windowWidth="21570" windowHeight="10215"/>
  </bookViews>
  <sheets>
    <sheet name="Rekapitulace stavby" sheetId="1" r:id="rId1"/>
    <sheet name="VON - Vedlejší a ostatní ..." sheetId="2" r:id="rId2"/>
    <sheet name="01 - Architektonicko-stav..." sheetId="3" r:id="rId3"/>
    <sheet name="02 - Zařízení vzduchotech..." sheetId="4" r:id="rId4"/>
    <sheet name="03 - Zdravotně technické ..." sheetId="5" r:id="rId5"/>
    <sheet name="04 - Zařízení silnoproudé..." sheetId="6" r:id="rId6"/>
    <sheet name="Pokyny pro vyplnění" sheetId="7" r:id="rId7"/>
  </sheets>
  <definedNames>
    <definedName name="_xlnm._FilterDatabase" localSheetId="2" hidden="1">'01 - Architektonicko-stav...'!$C$97:$K$483</definedName>
    <definedName name="_xlnm._FilterDatabase" localSheetId="3" hidden="1">'02 - Zařízení vzduchotech...'!$C$83:$K$102</definedName>
    <definedName name="_xlnm._FilterDatabase" localSheetId="4" hidden="1">'03 - Zdravotně technické ...'!$C$86:$K$212</definedName>
    <definedName name="_xlnm._FilterDatabase" localSheetId="5" hidden="1">'04 - Zařízení silnoproudé...'!$C$90:$K$184</definedName>
    <definedName name="_xlnm._FilterDatabase" localSheetId="1" hidden="1">'VON - Vedlejší a ostatní ...'!$C$83:$K$100</definedName>
    <definedName name="_xlnm.Print_Titles" localSheetId="2">'01 - Architektonicko-stav...'!$97:$97</definedName>
    <definedName name="_xlnm.Print_Titles" localSheetId="3">'02 - Zařízení vzduchotech...'!$83:$83</definedName>
    <definedName name="_xlnm.Print_Titles" localSheetId="4">'03 - Zdravotně technické ...'!$86:$86</definedName>
    <definedName name="_xlnm.Print_Titles" localSheetId="5">'04 - Zařízení silnoproudé...'!$90:$90</definedName>
    <definedName name="_xlnm.Print_Titles" localSheetId="0">'Rekapitulace stavby'!$49:$49</definedName>
    <definedName name="_xlnm.Print_Titles" localSheetId="1">'VON - Vedlejší a ostatní ...'!$83:$83</definedName>
    <definedName name="_xlnm.Print_Area" localSheetId="2">'01 - Architektonicko-stav...'!$C$4:$J$38,'01 - Architektonicko-stav...'!$C$44:$J$77,'01 - Architektonicko-stav...'!$C$83:$K$483</definedName>
    <definedName name="_xlnm.Print_Area" localSheetId="3">'02 - Zařízení vzduchotech...'!$C$4:$J$38,'02 - Zařízení vzduchotech...'!$C$44:$J$63,'02 - Zařízení vzduchotech...'!$C$69:$K$102</definedName>
    <definedName name="_xlnm.Print_Area" localSheetId="4">'03 - Zdravotně technické ...'!$C$4:$J$38,'03 - Zdravotně technické ...'!$C$44:$J$66,'03 - Zdravotně technické ...'!$C$72:$K$212</definedName>
    <definedName name="_xlnm.Print_Area" localSheetId="5">'04 - Zařízení silnoproudé...'!$C$4:$J$38,'04 - Zařízení silnoproudé...'!$C$44:$J$70,'04 - Zařízení silnoproudé...'!$C$76:$K$184</definedName>
    <definedName name="_xlnm.Print_Area" localSheetId="6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stavby'!$C$39:$AQ$59</definedName>
    <definedName name="_xlnm.Print_Area" localSheetId="1">'VON - Vedlejší a ostatní ...'!$C$4:$J$38,'VON - Vedlejší a ostatní ...'!$C$44:$J$63,'VON - Vedlejší a ostatní ...'!$C$69:$K$100</definedName>
  </definedNames>
  <calcPr calcId="152511"/>
</workbook>
</file>

<file path=xl/calcChain.xml><?xml version="1.0" encoding="utf-8"?>
<calcChain xmlns="http://schemas.openxmlformats.org/spreadsheetml/2006/main">
  <c r="AY58" i="1" l="1"/>
  <c r="AX58" i="1"/>
  <c r="BI183" i="6"/>
  <c r="BH183" i="6"/>
  <c r="BG183" i="6"/>
  <c r="BF183" i="6"/>
  <c r="T183" i="6"/>
  <c r="R183" i="6"/>
  <c r="P183" i="6"/>
  <c r="BK183" i="6"/>
  <c r="J183" i="6"/>
  <c r="BE183" i="6" s="1"/>
  <c r="BI181" i="6"/>
  <c r="BH181" i="6"/>
  <c r="BG181" i="6"/>
  <c r="BF181" i="6"/>
  <c r="T181" i="6"/>
  <c r="R181" i="6"/>
  <c r="P181" i="6"/>
  <c r="BK181" i="6"/>
  <c r="J181" i="6"/>
  <c r="BE181" i="6" s="1"/>
  <c r="BI179" i="6"/>
  <c r="BH179" i="6"/>
  <c r="BG179" i="6"/>
  <c r="BF179" i="6"/>
  <c r="BE179" i="6"/>
  <c r="T179" i="6"/>
  <c r="R179" i="6"/>
  <c r="P179" i="6"/>
  <c r="BK179" i="6"/>
  <c r="J179" i="6"/>
  <c r="BI177" i="6"/>
  <c r="BH177" i="6"/>
  <c r="BG177" i="6"/>
  <c r="BF177" i="6"/>
  <c r="BE177" i="6"/>
  <c r="T177" i="6"/>
  <c r="R177" i="6"/>
  <c r="P177" i="6"/>
  <c r="BK177" i="6"/>
  <c r="J177" i="6"/>
  <c r="BI175" i="6"/>
  <c r="BH175" i="6"/>
  <c r="BG175" i="6"/>
  <c r="BF175" i="6"/>
  <c r="BE175" i="6"/>
  <c r="T175" i="6"/>
  <c r="T174" i="6" s="1"/>
  <c r="T173" i="6" s="1"/>
  <c r="R175" i="6"/>
  <c r="R174" i="6" s="1"/>
  <c r="R173" i="6" s="1"/>
  <c r="P175" i="6"/>
  <c r="P174" i="6" s="1"/>
  <c r="P173" i="6" s="1"/>
  <c r="BK175" i="6"/>
  <c r="BK174" i="6" s="1"/>
  <c r="J175" i="6"/>
  <c r="BI171" i="6"/>
  <c r="BH171" i="6"/>
  <c r="BG171" i="6"/>
  <c r="BF171" i="6"/>
  <c r="BE171" i="6"/>
  <c r="T171" i="6"/>
  <c r="R171" i="6"/>
  <c r="P171" i="6"/>
  <c r="BK171" i="6"/>
  <c r="J171" i="6"/>
  <c r="BI169" i="6"/>
  <c r="BH169" i="6"/>
  <c r="BG169" i="6"/>
  <c r="BF169" i="6"/>
  <c r="BE169" i="6"/>
  <c r="T169" i="6"/>
  <c r="T168" i="6" s="1"/>
  <c r="R169" i="6"/>
  <c r="R168" i="6" s="1"/>
  <c r="P169" i="6"/>
  <c r="P168" i="6" s="1"/>
  <c r="BK169" i="6"/>
  <c r="BK168" i="6" s="1"/>
  <c r="J168" i="6" s="1"/>
  <c r="J67" i="6" s="1"/>
  <c r="J169" i="6"/>
  <c r="BI166" i="6"/>
  <c r="BH166" i="6"/>
  <c r="BG166" i="6"/>
  <c r="BF166" i="6"/>
  <c r="BE166" i="6"/>
  <c r="T166" i="6"/>
  <c r="R166" i="6"/>
  <c r="P166" i="6"/>
  <c r="BK166" i="6"/>
  <c r="J166" i="6"/>
  <c r="BI164" i="6"/>
  <c r="BH164" i="6"/>
  <c r="BG164" i="6"/>
  <c r="BF164" i="6"/>
  <c r="T164" i="6"/>
  <c r="R164" i="6"/>
  <c r="P164" i="6"/>
  <c r="BK164" i="6"/>
  <c r="J164" i="6"/>
  <c r="BE164" i="6" s="1"/>
  <c r="BI162" i="6"/>
  <c r="BH162" i="6"/>
  <c r="BG162" i="6"/>
  <c r="BF162" i="6"/>
  <c r="BE162" i="6"/>
  <c r="T162" i="6"/>
  <c r="R162" i="6"/>
  <c r="P162" i="6"/>
  <c r="BK162" i="6"/>
  <c r="J162" i="6"/>
  <c r="BI159" i="6"/>
  <c r="BH159" i="6"/>
  <c r="BG159" i="6"/>
  <c r="BF159" i="6"/>
  <c r="BE159" i="6"/>
  <c r="T159" i="6"/>
  <c r="R159" i="6"/>
  <c r="P159" i="6"/>
  <c r="BK159" i="6"/>
  <c r="J159" i="6"/>
  <c r="BI156" i="6"/>
  <c r="BH156" i="6"/>
  <c r="BG156" i="6"/>
  <c r="BF156" i="6"/>
  <c r="BE156" i="6"/>
  <c r="T156" i="6"/>
  <c r="R156" i="6"/>
  <c r="P156" i="6"/>
  <c r="BK156" i="6"/>
  <c r="J156" i="6"/>
  <c r="BI154" i="6"/>
  <c r="BH154" i="6"/>
  <c r="BG154" i="6"/>
  <c r="BF154" i="6"/>
  <c r="BE154" i="6"/>
  <c r="T154" i="6"/>
  <c r="T153" i="6" s="1"/>
  <c r="R154" i="6"/>
  <c r="R153" i="6" s="1"/>
  <c r="P154" i="6"/>
  <c r="P153" i="6" s="1"/>
  <c r="BK154" i="6"/>
  <c r="BK153" i="6" s="1"/>
  <c r="J153" i="6" s="1"/>
  <c r="J66" i="6" s="1"/>
  <c r="J154" i="6"/>
  <c r="BI150" i="6"/>
  <c r="BH150" i="6"/>
  <c r="BG150" i="6"/>
  <c r="BF150" i="6"/>
  <c r="T150" i="6"/>
  <c r="R150" i="6"/>
  <c r="P150" i="6"/>
  <c r="BK150" i="6"/>
  <c r="J150" i="6"/>
  <c r="BE150" i="6" s="1"/>
  <c r="BI149" i="6"/>
  <c r="BH149" i="6"/>
  <c r="BG149" i="6"/>
  <c r="BF149" i="6"/>
  <c r="T149" i="6"/>
  <c r="R149" i="6"/>
  <c r="P149" i="6"/>
  <c r="BK149" i="6"/>
  <c r="J149" i="6"/>
  <c r="BE149" i="6" s="1"/>
  <c r="BI147" i="6"/>
  <c r="BH147" i="6"/>
  <c r="BG147" i="6"/>
  <c r="BF147" i="6"/>
  <c r="T147" i="6"/>
  <c r="R147" i="6"/>
  <c r="P147" i="6"/>
  <c r="BK147" i="6"/>
  <c r="J147" i="6"/>
  <c r="BE147" i="6" s="1"/>
  <c r="BI146" i="6"/>
  <c r="BH146" i="6"/>
  <c r="BG146" i="6"/>
  <c r="BF146" i="6"/>
  <c r="T146" i="6"/>
  <c r="R146" i="6"/>
  <c r="P146" i="6"/>
  <c r="BK146" i="6"/>
  <c r="J146" i="6"/>
  <c r="BE146" i="6" s="1"/>
  <c r="BI144" i="6"/>
  <c r="BH144" i="6"/>
  <c r="BG144" i="6"/>
  <c r="BF144" i="6"/>
  <c r="BE144" i="6"/>
  <c r="T144" i="6"/>
  <c r="R144" i="6"/>
  <c r="P144" i="6"/>
  <c r="BK144" i="6"/>
  <c r="J144" i="6"/>
  <c r="BI142" i="6"/>
  <c r="BH142" i="6"/>
  <c r="BG142" i="6"/>
  <c r="BF142" i="6"/>
  <c r="T142" i="6"/>
  <c r="R142" i="6"/>
  <c r="P142" i="6"/>
  <c r="BK142" i="6"/>
  <c r="J142" i="6"/>
  <c r="BE142" i="6" s="1"/>
  <c r="BI141" i="6"/>
  <c r="BH141" i="6"/>
  <c r="BG141" i="6"/>
  <c r="BF141" i="6"/>
  <c r="BE141" i="6"/>
  <c r="T141" i="6"/>
  <c r="T140" i="6" s="1"/>
  <c r="R141" i="6"/>
  <c r="R140" i="6" s="1"/>
  <c r="P141" i="6"/>
  <c r="P140" i="6" s="1"/>
  <c r="BK141" i="6"/>
  <c r="BK140" i="6" s="1"/>
  <c r="J140" i="6" s="1"/>
  <c r="J65" i="6" s="1"/>
  <c r="J141" i="6"/>
  <c r="BI138" i="6"/>
  <c r="BH138" i="6"/>
  <c r="BG138" i="6"/>
  <c r="BF138" i="6"/>
  <c r="T138" i="6"/>
  <c r="R138" i="6"/>
  <c r="P138" i="6"/>
  <c r="BK138" i="6"/>
  <c r="J138" i="6"/>
  <c r="BE138" i="6" s="1"/>
  <c r="BI136" i="6"/>
  <c r="BH136" i="6"/>
  <c r="BG136" i="6"/>
  <c r="BF136" i="6"/>
  <c r="T136" i="6"/>
  <c r="R136" i="6"/>
  <c r="P136" i="6"/>
  <c r="BK136" i="6"/>
  <c r="J136" i="6"/>
  <c r="BE136" i="6" s="1"/>
  <c r="BI134" i="6"/>
  <c r="BH134" i="6"/>
  <c r="BG134" i="6"/>
  <c r="BF134" i="6"/>
  <c r="BE134" i="6"/>
  <c r="T134" i="6"/>
  <c r="R134" i="6"/>
  <c r="P134" i="6"/>
  <c r="BK134" i="6"/>
  <c r="J134" i="6"/>
  <c r="BI132" i="6"/>
  <c r="BH132" i="6"/>
  <c r="BG132" i="6"/>
  <c r="BF132" i="6"/>
  <c r="BE132" i="6"/>
  <c r="T132" i="6"/>
  <c r="T131" i="6" s="1"/>
  <c r="R132" i="6"/>
  <c r="R131" i="6" s="1"/>
  <c r="P132" i="6"/>
  <c r="P131" i="6" s="1"/>
  <c r="BK132" i="6"/>
  <c r="BK131" i="6" s="1"/>
  <c r="J131" i="6" s="1"/>
  <c r="J64" i="6" s="1"/>
  <c r="J132" i="6"/>
  <c r="BI130" i="6"/>
  <c r="BH130" i="6"/>
  <c r="BG130" i="6"/>
  <c r="BF130" i="6"/>
  <c r="T130" i="6"/>
  <c r="R130" i="6"/>
  <c r="P130" i="6"/>
  <c r="BK130" i="6"/>
  <c r="J130" i="6"/>
  <c r="BE130" i="6" s="1"/>
  <c r="BI128" i="6"/>
  <c r="BH128" i="6"/>
  <c r="BG128" i="6"/>
  <c r="BF128" i="6"/>
  <c r="T128" i="6"/>
  <c r="R128" i="6"/>
  <c r="P128" i="6"/>
  <c r="BK128" i="6"/>
  <c r="J128" i="6"/>
  <c r="BE128" i="6" s="1"/>
  <c r="BI126" i="6"/>
  <c r="BH126" i="6"/>
  <c r="BG126" i="6"/>
  <c r="BF126" i="6"/>
  <c r="BE126" i="6"/>
  <c r="T126" i="6"/>
  <c r="R126" i="6"/>
  <c r="P126" i="6"/>
  <c r="BK126" i="6"/>
  <c r="J126" i="6"/>
  <c r="BI124" i="6"/>
  <c r="BH124" i="6"/>
  <c r="BG124" i="6"/>
  <c r="BF124" i="6"/>
  <c r="T124" i="6"/>
  <c r="R124" i="6"/>
  <c r="P124" i="6"/>
  <c r="BK124" i="6"/>
  <c r="J124" i="6"/>
  <c r="BE124" i="6" s="1"/>
  <c r="BI122" i="6"/>
  <c r="BH122" i="6"/>
  <c r="BG122" i="6"/>
  <c r="BF122" i="6"/>
  <c r="BE122" i="6"/>
  <c r="T122" i="6"/>
  <c r="R122" i="6"/>
  <c r="P122" i="6"/>
  <c r="BK122" i="6"/>
  <c r="J122" i="6"/>
  <c r="BI120" i="6"/>
  <c r="BH120" i="6"/>
  <c r="BG120" i="6"/>
  <c r="BF120" i="6"/>
  <c r="BE120" i="6"/>
  <c r="T120" i="6"/>
  <c r="R120" i="6"/>
  <c r="P120" i="6"/>
  <c r="BK120" i="6"/>
  <c r="J120" i="6"/>
  <c r="BI118" i="6"/>
  <c r="BH118" i="6"/>
  <c r="BG118" i="6"/>
  <c r="BF118" i="6"/>
  <c r="BE118" i="6"/>
  <c r="T118" i="6"/>
  <c r="R118" i="6"/>
  <c r="P118" i="6"/>
  <c r="BK118" i="6"/>
  <c r="J118" i="6"/>
  <c r="BI116" i="6"/>
  <c r="BH116" i="6"/>
  <c r="BG116" i="6"/>
  <c r="BF116" i="6"/>
  <c r="BE116" i="6"/>
  <c r="T116" i="6"/>
  <c r="R116" i="6"/>
  <c r="P116" i="6"/>
  <c r="BK116" i="6"/>
  <c r="J116" i="6"/>
  <c r="BI114" i="6"/>
  <c r="BH114" i="6"/>
  <c r="BG114" i="6"/>
  <c r="BF114" i="6"/>
  <c r="BE114" i="6"/>
  <c r="T114" i="6"/>
  <c r="R114" i="6"/>
  <c r="P114" i="6"/>
  <c r="BK114" i="6"/>
  <c r="J114" i="6"/>
  <c r="BI112" i="6"/>
  <c r="BH112" i="6"/>
  <c r="BG112" i="6"/>
  <c r="BF112" i="6"/>
  <c r="BE112" i="6"/>
  <c r="T112" i="6"/>
  <c r="R112" i="6"/>
  <c r="P112" i="6"/>
  <c r="BK112" i="6"/>
  <c r="J112" i="6"/>
  <c r="BI110" i="6"/>
  <c r="BH110" i="6"/>
  <c r="BG110" i="6"/>
  <c r="BF110" i="6"/>
  <c r="BE110" i="6"/>
  <c r="T110" i="6"/>
  <c r="R110" i="6"/>
  <c r="P110" i="6"/>
  <c r="BK110" i="6"/>
  <c r="J110" i="6"/>
  <c r="BI108" i="6"/>
  <c r="BH108" i="6"/>
  <c r="BG108" i="6"/>
  <c r="BF108" i="6"/>
  <c r="BE108" i="6"/>
  <c r="T108" i="6"/>
  <c r="R108" i="6"/>
  <c r="P108" i="6"/>
  <c r="BK108" i="6"/>
  <c r="J108" i="6"/>
  <c r="BI106" i="6"/>
  <c r="BH106" i="6"/>
  <c r="BG106" i="6"/>
  <c r="BF106" i="6"/>
  <c r="BE106" i="6"/>
  <c r="T106" i="6"/>
  <c r="R106" i="6"/>
  <c r="P106" i="6"/>
  <c r="BK106" i="6"/>
  <c r="J106" i="6"/>
  <c r="BI104" i="6"/>
  <c r="BH104" i="6"/>
  <c r="BG104" i="6"/>
  <c r="BF104" i="6"/>
  <c r="BE104" i="6"/>
  <c r="T104" i="6"/>
  <c r="R104" i="6"/>
  <c r="P104" i="6"/>
  <c r="BK104" i="6"/>
  <c r="J104" i="6"/>
  <c r="BI102" i="6"/>
  <c r="BH102" i="6"/>
  <c r="BG102" i="6"/>
  <c r="BF102" i="6"/>
  <c r="BE102" i="6"/>
  <c r="T102" i="6"/>
  <c r="R102" i="6"/>
  <c r="P102" i="6"/>
  <c r="BK102" i="6"/>
  <c r="J102" i="6"/>
  <c r="BI99" i="6"/>
  <c r="BH99" i="6"/>
  <c r="BG99" i="6"/>
  <c r="BF99" i="6"/>
  <c r="BE99" i="6"/>
  <c r="T99" i="6"/>
  <c r="R99" i="6"/>
  <c r="P99" i="6"/>
  <c r="BK99" i="6"/>
  <c r="J99" i="6"/>
  <c r="BI97" i="6"/>
  <c r="BH97" i="6"/>
  <c r="BG97" i="6"/>
  <c r="BF97" i="6"/>
  <c r="BE97" i="6"/>
  <c r="T97" i="6"/>
  <c r="T96" i="6" s="1"/>
  <c r="R97" i="6"/>
  <c r="R96" i="6" s="1"/>
  <c r="P97" i="6"/>
  <c r="P96" i="6" s="1"/>
  <c r="BK97" i="6"/>
  <c r="BK96" i="6" s="1"/>
  <c r="J96" i="6" s="1"/>
  <c r="J63" i="6" s="1"/>
  <c r="J97" i="6"/>
  <c r="BI94" i="6"/>
  <c r="F36" i="6" s="1"/>
  <c r="BD58" i="1" s="1"/>
  <c r="BH94" i="6"/>
  <c r="F35" i="6" s="1"/>
  <c r="BC58" i="1" s="1"/>
  <c r="BG94" i="6"/>
  <c r="F34" i="6" s="1"/>
  <c r="BB58" i="1" s="1"/>
  <c r="BF94" i="6"/>
  <c r="J33" i="6" s="1"/>
  <c r="AW58" i="1" s="1"/>
  <c r="T94" i="6"/>
  <c r="T93" i="6" s="1"/>
  <c r="T92" i="6" s="1"/>
  <c r="T91" i="6" s="1"/>
  <c r="R94" i="6"/>
  <c r="R93" i="6" s="1"/>
  <c r="P94" i="6"/>
  <c r="P93" i="6" s="1"/>
  <c r="BK94" i="6"/>
  <c r="BK93" i="6" s="1"/>
  <c r="J94" i="6"/>
  <c r="BE94" i="6" s="1"/>
  <c r="J87" i="6"/>
  <c r="F87" i="6"/>
  <c r="F85" i="6"/>
  <c r="E83" i="6"/>
  <c r="J55" i="6"/>
  <c r="F55" i="6"/>
  <c r="F53" i="6"/>
  <c r="E51" i="6"/>
  <c r="J20" i="6"/>
  <c r="E20" i="6"/>
  <c r="F56" i="6" s="1"/>
  <c r="J19" i="6"/>
  <c r="J14" i="6"/>
  <c r="J53" i="6" s="1"/>
  <c r="E7" i="6"/>
  <c r="E47" i="6" s="1"/>
  <c r="AY57" i="1"/>
  <c r="AX57" i="1"/>
  <c r="BI211" i="5"/>
  <c r="BH211" i="5"/>
  <c r="BG211" i="5"/>
  <c r="BF211" i="5"/>
  <c r="T211" i="5"/>
  <c r="R211" i="5"/>
  <c r="P211" i="5"/>
  <c r="BK211" i="5"/>
  <c r="J211" i="5"/>
  <c r="BE211" i="5" s="1"/>
  <c r="BI209" i="5"/>
  <c r="BH209" i="5"/>
  <c r="BG209" i="5"/>
  <c r="BF209" i="5"/>
  <c r="BE209" i="5"/>
  <c r="T209" i="5"/>
  <c r="T208" i="5" s="1"/>
  <c r="R209" i="5"/>
  <c r="R208" i="5" s="1"/>
  <c r="P209" i="5"/>
  <c r="P208" i="5" s="1"/>
  <c r="BK209" i="5"/>
  <c r="BK208" i="5" s="1"/>
  <c r="J208" i="5" s="1"/>
  <c r="J65" i="5" s="1"/>
  <c r="J209" i="5"/>
  <c r="BI206" i="5"/>
  <c r="BH206" i="5"/>
  <c r="BG206" i="5"/>
  <c r="BF206" i="5"/>
  <c r="T206" i="5"/>
  <c r="R206" i="5"/>
  <c r="P206" i="5"/>
  <c r="BK206" i="5"/>
  <c r="J206" i="5"/>
  <c r="BE206" i="5" s="1"/>
  <c r="BI204" i="5"/>
  <c r="BH204" i="5"/>
  <c r="BG204" i="5"/>
  <c r="BF204" i="5"/>
  <c r="BE204" i="5"/>
  <c r="T204" i="5"/>
  <c r="R204" i="5"/>
  <c r="P204" i="5"/>
  <c r="BK204" i="5"/>
  <c r="J204" i="5"/>
  <c r="BI202" i="5"/>
  <c r="BH202" i="5"/>
  <c r="BG202" i="5"/>
  <c r="BF202" i="5"/>
  <c r="T202" i="5"/>
  <c r="R202" i="5"/>
  <c r="P202" i="5"/>
  <c r="BK202" i="5"/>
  <c r="J202" i="5"/>
  <c r="BE202" i="5" s="1"/>
  <c r="BI200" i="5"/>
  <c r="BH200" i="5"/>
  <c r="BG200" i="5"/>
  <c r="BF200" i="5"/>
  <c r="BE200" i="5"/>
  <c r="T200" i="5"/>
  <c r="R200" i="5"/>
  <c r="P200" i="5"/>
  <c r="BK200" i="5"/>
  <c r="J200" i="5"/>
  <c r="BI198" i="5"/>
  <c r="BH198" i="5"/>
  <c r="BG198" i="5"/>
  <c r="BF198" i="5"/>
  <c r="T198" i="5"/>
  <c r="R198" i="5"/>
  <c r="P198" i="5"/>
  <c r="BK198" i="5"/>
  <c r="J198" i="5"/>
  <c r="BE198" i="5" s="1"/>
  <c r="BI196" i="5"/>
  <c r="BH196" i="5"/>
  <c r="BG196" i="5"/>
  <c r="BF196" i="5"/>
  <c r="BE196" i="5"/>
  <c r="T196" i="5"/>
  <c r="R196" i="5"/>
  <c r="P196" i="5"/>
  <c r="BK196" i="5"/>
  <c r="J196" i="5"/>
  <c r="BI194" i="5"/>
  <c r="BH194" i="5"/>
  <c r="BG194" i="5"/>
  <c r="BF194" i="5"/>
  <c r="BE194" i="5"/>
  <c r="T194" i="5"/>
  <c r="R194" i="5"/>
  <c r="P194" i="5"/>
  <c r="BK194" i="5"/>
  <c r="J194" i="5"/>
  <c r="BI192" i="5"/>
  <c r="BH192" i="5"/>
  <c r="BG192" i="5"/>
  <c r="BF192" i="5"/>
  <c r="BE192" i="5"/>
  <c r="T192" i="5"/>
  <c r="R192" i="5"/>
  <c r="P192" i="5"/>
  <c r="BK192" i="5"/>
  <c r="J192" i="5"/>
  <c r="BI190" i="5"/>
  <c r="BH190" i="5"/>
  <c r="BG190" i="5"/>
  <c r="BF190" i="5"/>
  <c r="BE190" i="5"/>
  <c r="T190" i="5"/>
  <c r="R190" i="5"/>
  <c r="P190" i="5"/>
  <c r="BK190" i="5"/>
  <c r="J190" i="5"/>
  <c r="BI188" i="5"/>
  <c r="BH188" i="5"/>
  <c r="BG188" i="5"/>
  <c r="BF188" i="5"/>
  <c r="BE188" i="5"/>
  <c r="T188" i="5"/>
  <c r="R188" i="5"/>
  <c r="P188" i="5"/>
  <c r="BK188" i="5"/>
  <c r="J188" i="5"/>
  <c r="BI186" i="5"/>
  <c r="BH186" i="5"/>
  <c r="BG186" i="5"/>
  <c r="BF186" i="5"/>
  <c r="BE186" i="5"/>
  <c r="T186" i="5"/>
  <c r="R186" i="5"/>
  <c r="P186" i="5"/>
  <c r="BK186" i="5"/>
  <c r="J186" i="5"/>
  <c r="BI184" i="5"/>
  <c r="BH184" i="5"/>
  <c r="BG184" i="5"/>
  <c r="BF184" i="5"/>
  <c r="BE184" i="5"/>
  <c r="T184" i="5"/>
  <c r="R184" i="5"/>
  <c r="P184" i="5"/>
  <c r="BK184" i="5"/>
  <c r="J184" i="5"/>
  <c r="BI182" i="5"/>
  <c r="BH182" i="5"/>
  <c r="BG182" i="5"/>
  <c r="BF182" i="5"/>
  <c r="BE182" i="5"/>
  <c r="T182" i="5"/>
  <c r="T181" i="5" s="1"/>
  <c r="R182" i="5"/>
  <c r="R181" i="5" s="1"/>
  <c r="P182" i="5"/>
  <c r="P181" i="5" s="1"/>
  <c r="BK182" i="5"/>
  <c r="BK181" i="5" s="1"/>
  <c r="J181" i="5" s="1"/>
  <c r="J64" i="5" s="1"/>
  <c r="J182" i="5"/>
  <c r="BI179" i="5"/>
  <c r="BH179" i="5"/>
  <c r="BG179" i="5"/>
  <c r="BF179" i="5"/>
  <c r="T179" i="5"/>
  <c r="R179" i="5"/>
  <c r="P179" i="5"/>
  <c r="BK179" i="5"/>
  <c r="J179" i="5"/>
  <c r="BE179" i="5" s="1"/>
  <c r="BI177" i="5"/>
  <c r="BH177" i="5"/>
  <c r="BG177" i="5"/>
  <c r="BF177" i="5"/>
  <c r="BE177" i="5"/>
  <c r="T177" i="5"/>
  <c r="R177" i="5"/>
  <c r="P177" i="5"/>
  <c r="BK177" i="5"/>
  <c r="J177" i="5"/>
  <c r="BI175" i="5"/>
  <c r="BH175" i="5"/>
  <c r="BG175" i="5"/>
  <c r="BF175" i="5"/>
  <c r="T175" i="5"/>
  <c r="R175" i="5"/>
  <c r="P175" i="5"/>
  <c r="BK175" i="5"/>
  <c r="J175" i="5"/>
  <c r="BE175" i="5" s="1"/>
  <c r="BI172" i="5"/>
  <c r="BH172" i="5"/>
  <c r="BG172" i="5"/>
  <c r="BF172" i="5"/>
  <c r="BE172" i="5"/>
  <c r="T172" i="5"/>
  <c r="R172" i="5"/>
  <c r="P172" i="5"/>
  <c r="BK172" i="5"/>
  <c r="J172" i="5"/>
  <c r="BI170" i="5"/>
  <c r="BH170" i="5"/>
  <c r="BG170" i="5"/>
  <c r="BF170" i="5"/>
  <c r="T170" i="5"/>
  <c r="R170" i="5"/>
  <c r="P170" i="5"/>
  <c r="BK170" i="5"/>
  <c r="J170" i="5"/>
  <c r="BE170" i="5" s="1"/>
  <c r="BI168" i="5"/>
  <c r="BH168" i="5"/>
  <c r="BG168" i="5"/>
  <c r="BF168" i="5"/>
  <c r="BE168" i="5"/>
  <c r="T168" i="5"/>
  <c r="R168" i="5"/>
  <c r="P168" i="5"/>
  <c r="BK168" i="5"/>
  <c r="J168" i="5"/>
  <c r="BI166" i="5"/>
  <c r="BH166" i="5"/>
  <c r="BG166" i="5"/>
  <c r="BF166" i="5"/>
  <c r="T166" i="5"/>
  <c r="R166" i="5"/>
  <c r="P166" i="5"/>
  <c r="BK166" i="5"/>
  <c r="J166" i="5"/>
  <c r="BE166" i="5" s="1"/>
  <c r="BI164" i="5"/>
  <c r="BH164" i="5"/>
  <c r="BG164" i="5"/>
  <c r="BF164" i="5"/>
  <c r="BE164" i="5"/>
  <c r="T164" i="5"/>
  <c r="R164" i="5"/>
  <c r="P164" i="5"/>
  <c r="BK164" i="5"/>
  <c r="J164" i="5"/>
  <c r="BI162" i="5"/>
  <c r="BH162" i="5"/>
  <c r="BG162" i="5"/>
  <c r="BF162" i="5"/>
  <c r="T162" i="5"/>
  <c r="R162" i="5"/>
  <c r="P162" i="5"/>
  <c r="BK162" i="5"/>
  <c r="J162" i="5"/>
  <c r="BE162" i="5" s="1"/>
  <c r="BI160" i="5"/>
  <c r="BH160" i="5"/>
  <c r="BG160" i="5"/>
  <c r="BF160" i="5"/>
  <c r="BE160" i="5"/>
  <c r="T160" i="5"/>
  <c r="R160" i="5"/>
  <c r="P160" i="5"/>
  <c r="BK160" i="5"/>
  <c r="J160" i="5"/>
  <c r="BI158" i="5"/>
  <c r="BH158" i="5"/>
  <c r="BG158" i="5"/>
  <c r="BF158" i="5"/>
  <c r="T158" i="5"/>
  <c r="R158" i="5"/>
  <c r="P158" i="5"/>
  <c r="BK158" i="5"/>
  <c r="J158" i="5"/>
  <c r="BE158" i="5" s="1"/>
  <c r="BI156" i="5"/>
  <c r="BH156" i="5"/>
  <c r="BG156" i="5"/>
  <c r="BF156" i="5"/>
  <c r="BE156" i="5"/>
  <c r="T156" i="5"/>
  <c r="R156" i="5"/>
  <c r="P156" i="5"/>
  <c r="BK156" i="5"/>
  <c r="J156" i="5"/>
  <c r="BI154" i="5"/>
  <c r="BH154" i="5"/>
  <c r="BG154" i="5"/>
  <c r="BF154" i="5"/>
  <c r="T154" i="5"/>
  <c r="R154" i="5"/>
  <c r="P154" i="5"/>
  <c r="BK154" i="5"/>
  <c r="J154" i="5"/>
  <c r="BE154" i="5" s="1"/>
  <c r="BI152" i="5"/>
  <c r="BH152" i="5"/>
  <c r="BG152" i="5"/>
  <c r="BF152" i="5"/>
  <c r="BE152" i="5"/>
  <c r="T152" i="5"/>
  <c r="R152" i="5"/>
  <c r="P152" i="5"/>
  <c r="BK152" i="5"/>
  <c r="J152" i="5"/>
  <c r="BI150" i="5"/>
  <c r="BH150" i="5"/>
  <c r="BG150" i="5"/>
  <c r="BF150" i="5"/>
  <c r="BE150" i="5"/>
  <c r="T150" i="5"/>
  <c r="R150" i="5"/>
  <c r="P150" i="5"/>
  <c r="BK150" i="5"/>
  <c r="J150" i="5"/>
  <c r="BI148" i="5"/>
  <c r="BH148" i="5"/>
  <c r="BG148" i="5"/>
  <c r="BF148" i="5"/>
  <c r="BE148" i="5"/>
  <c r="T148" i="5"/>
  <c r="R148" i="5"/>
  <c r="P148" i="5"/>
  <c r="BK148" i="5"/>
  <c r="J148" i="5"/>
  <c r="BI146" i="5"/>
  <c r="BH146" i="5"/>
  <c r="BG146" i="5"/>
  <c r="BF146" i="5"/>
  <c r="BE146" i="5"/>
  <c r="T146" i="5"/>
  <c r="R146" i="5"/>
  <c r="P146" i="5"/>
  <c r="BK146" i="5"/>
  <c r="J146" i="5"/>
  <c r="BI144" i="5"/>
  <c r="BH144" i="5"/>
  <c r="BG144" i="5"/>
  <c r="BF144" i="5"/>
  <c r="BE144" i="5"/>
  <c r="T144" i="5"/>
  <c r="R144" i="5"/>
  <c r="P144" i="5"/>
  <c r="BK144" i="5"/>
  <c r="J144" i="5"/>
  <c r="BI141" i="5"/>
  <c r="BH141" i="5"/>
  <c r="BG141" i="5"/>
  <c r="BF141" i="5"/>
  <c r="BE141" i="5"/>
  <c r="T141" i="5"/>
  <c r="R141" i="5"/>
  <c r="P141" i="5"/>
  <c r="BK141" i="5"/>
  <c r="J141" i="5"/>
  <c r="BI138" i="5"/>
  <c r="BH138" i="5"/>
  <c r="BG138" i="5"/>
  <c r="BF138" i="5"/>
  <c r="BE138" i="5"/>
  <c r="T138" i="5"/>
  <c r="R138" i="5"/>
  <c r="P138" i="5"/>
  <c r="BK138" i="5"/>
  <c r="J138" i="5"/>
  <c r="BI136" i="5"/>
  <c r="BH136" i="5"/>
  <c r="BG136" i="5"/>
  <c r="BF136" i="5"/>
  <c r="BE136" i="5"/>
  <c r="T136" i="5"/>
  <c r="R136" i="5"/>
  <c r="P136" i="5"/>
  <c r="BK136" i="5"/>
  <c r="J136" i="5"/>
  <c r="BI134" i="5"/>
  <c r="BH134" i="5"/>
  <c r="BG134" i="5"/>
  <c r="BF134" i="5"/>
  <c r="BE134" i="5"/>
  <c r="T134" i="5"/>
  <c r="R134" i="5"/>
  <c r="P134" i="5"/>
  <c r="BK134" i="5"/>
  <c r="J134" i="5"/>
  <c r="BI132" i="5"/>
  <c r="BH132" i="5"/>
  <c r="BG132" i="5"/>
  <c r="BF132" i="5"/>
  <c r="BE132" i="5"/>
  <c r="T132" i="5"/>
  <c r="R132" i="5"/>
  <c r="P132" i="5"/>
  <c r="BK132" i="5"/>
  <c r="J132" i="5"/>
  <c r="BI130" i="5"/>
  <c r="BH130" i="5"/>
  <c r="BG130" i="5"/>
  <c r="BF130" i="5"/>
  <c r="BE130" i="5"/>
  <c r="T130" i="5"/>
  <c r="R130" i="5"/>
  <c r="P130" i="5"/>
  <c r="BK130" i="5"/>
  <c r="J130" i="5"/>
  <c r="BI128" i="5"/>
  <c r="BH128" i="5"/>
  <c r="BG128" i="5"/>
  <c r="BF128" i="5"/>
  <c r="BE128" i="5"/>
  <c r="T128" i="5"/>
  <c r="T127" i="5" s="1"/>
  <c r="R128" i="5"/>
  <c r="R127" i="5" s="1"/>
  <c r="P128" i="5"/>
  <c r="P127" i="5" s="1"/>
  <c r="BK128" i="5"/>
  <c r="BK127" i="5" s="1"/>
  <c r="J127" i="5" s="1"/>
  <c r="J63" i="5" s="1"/>
  <c r="J128" i="5"/>
  <c r="BI125" i="5"/>
  <c r="BH125" i="5"/>
  <c r="BG125" i="5"/>
  <c r="BF125" i="5"/>
  <c r="T125" i="5"/>
  <c r="R125" i="5"/>
  <c r="P125" i="5"/>
  <c r="BK125" i="5"/>
  <c r="J125" i="5"/>
  <c r="BE125" i="5" s="1"/>
  <c r="BI123" i="5"/>
  <c r="BH123" i="5"/>
  <c r="BG123" i="5"/>
  <c r="BF123" i="5"/>
  <c r="T123" i="5"/>
  <c r="R123" i="5"/>
  <c r="P123" i="5"/>
  <c r="BK123" i="5"/>
  <c r="J123" i="5"/>
  <c r="BE123" i="5" s="1"/>
  <c r="BI120" i="5"/>
  <c r="BH120" i="5"/>
  <c r="BG120" i="5"/>
  <c r="BF120" i="5"/>
  <c r="T120" i="5"/>
  <c r="R120" i="5"/>
  <c r="P120" i="5"/>
  <c r="BK120" i="5"/>
  <c r="J120" i="5"/>
  <c r="BE120" i="5" s="1"/>
  <c r="BI118" i="5"/>
  <c r="BH118" i="5"/>
  <c r="BG118" i="5"/>
  <c r="BF118" i="5"/>
  <c r="T118" i="5"/>
  <c r="R118" i="5"/>
  <c r="P118" i="5"/>
  <c r="BK118" i="5"/>
  <c r="J118" i="5"/>
  <c r="BE118" i="5" s="1"/>
  <c r="BI116" i="5"/>
  <c r="BH116" i="5"/>
  <c r="BG116" i="5"/>
  <c r="BF116" i="5"/>
  <c r="T116" i="5"/>
  <c r="R116" i="5"/>
  <c r="P116" i="5"/>
  <c r="BK116" i="5"/>
  <c r="J116" i="5"/>
  <c r="BE116" i="5" s="1"/>
  <c r="BI114" i="5"/>
  <c r="BH114" i="5"/>
  <c r="BG114" i="5"/>
  <c r="BF114" i="5"/>
  <c r="T114" i="5"/>
  <c r="R114" i="5"/>
  <c r="P114" i="5"/>
  <c r="BK114" i="5"/>
  <c r="J114" i="5"/>
  <c r="BE114" i="5" s="1"/>
  <c r="BI112" i="5"/>
  <c r="BH112" i="5"/>
  <c r="BG112" i="5"/>
  <c r="BF112" i="5"/>
  <c r="T112" i="5"/>
  <c r="R112" i="5"/>
  <c r="P112" i="5"/>
  <c r="BK112" i="5"/>
  <c r="J112" i="5"/>
  <c r="BE112" i="5" s="1"/>
  <c r="BI110" i="5"/>
  <c r="BH110" i="5"/>
  <c r="BG110" i="5"/>
  <c r="BF110" i="5"/>
  <c r="T110" i="5"/>
  <c r="R110" i="5"/>
  <c r="P110" i="5"/>
  <c r="BK110" i="5"/>
  <c r="J110" i="5"/>
  <c r="BE110" i="5" s="1"/>
  <c r="BI108" i="5"/>
  <c r="BH108" i="5"/>
  <c r="BG108" i="5"/>
  <c r="BF108" i="5"/>
  <c r="BE108" i="5"/>
  <c r="T108" i="5"/>
  <c r="R108" i="5"/>
  <c r="P108" i="5"/>
  <c r="BK108" i="5"/>
  <c r="J108" i="5"/>
  <c r="BI106" i="5"/>
  <c r="BH106" i="5"/>
  <c r="BG106" i="5"/>
  <c r="BF106" i="5"/>
  <c r="T106" i="5"/>
  <c r="R106" i="5"/>
  <c r="P106" i="5"/>
  <c r="BK106" i="5"/>
  <c r="J106" i="5"/>
  <c r="BE106" i="5" s="1"/>
  <c r="BI104" i="5"/>
  <c r="BH104" i="5"/>
  <c r="BG104" i="5"/>
  <c r="BF104" i="5"/>
  <c r="BE104" i="5"/>
  <c r="T104" i="5"/>
  <c r="R104" i="5"/>
  <c r="P104" i="5"/>
  <c r="BK104" i="5"/>
  <c r="J104" i="5"/>
  <c r="BI102" i="5"/>
  <c r="BH102" i="5"/>
  <c r="BG102" i="5"/>
  <c r="BF102" i="5"/>
  <c r="BE102" i="5"/>
  <c r="T102" i="5"/>
  <c r="R102" i="5"/>
  <c r="P102" i="5"/>
  <c r="BK102" i="5"/>
  <c r="J102" i="5"/>
  <c r="BI100" i="5"/>
  <c r="BH100" i="5"/>
  <c r="BG100" i="5"/>
  <c r="BF100" i="5"/>
  <c r="BE100" i="5"/>
  <c r="T100" i="5"/>
  <c r="R100" i="5"/>
  <c r="P100" i="5"/>
  <c r="BK100" i="5"/>
  <c r="J100" i="5"/>
  <c r="BI98" i="5"/>
  <c r="BH98" i="5"/>
  <c r="BG98" i="5"/>
  <c r="BF98" i="5"/>
  <c r="BE98" i="5"/>
  <c r="T98" i="5"/>
  <c r="R98" i="5"/>
  <c r="P98" i="5"/>
  <c r="BK98" i="5"/>
  <c r="J98" i="5"/>
  <c r="BI96" i="5"/>
  <c r="BH96" i="5"/>
  <c r="BG96" i="5"/>
  <c r="BF96" i="5"/>
  <c r="BE96" i="5"/>
  <c r="T96" i="5"/>
  <c r="R96" i="5"/>
  <c r="P96" i="5"/>
  <c r="BK96" i="5"/>
  <c r="J96" i="5"/>
  <c r="BI94" i="5"/>
  <c r="BH94" i="5"/>
  <c r="BG94" i="5"/>
  <c r="BF94" i="5"/>
  <c r="BE94" i="5"/>
  <c r="T94" i="5"/>
  <c r="R94" i="5"/>
  <c r="P94" i="5"/>
  <c r="BK94" i="5"/>
  <c r="J94" i="5"/>
  <c r="BI92" i="5"/>
  <c r="BH92" i="5"/>
  <c r="BG92" i="5"/>
  <c r="BF92" i="5"/>
  <c r="BE92" i="5"/>
  <c r="T92" i="5"/>
  <c r="R92" i="5"/>
  <c r="P92" i="5"/>
  <c r="BK92" i="5"/>
  <c r="J92" i="5"/>
  <c r="BI90" i="5"/>
  <c r="F36" i="5" s="1"/>
  <c r="BD57" i="1" s="1"/>
  <c r="BH90" i="5"/>
  <c r="F35" i="5" s="1"/>
  <c r="BC57" i="1" s="1"/>
  <c r="BG90" i="5"/>
  <c r="F34" i="5" s="1"/>
  <c r="BB57" i="1" s="1"/>
  <c r="BF90" i="5"/>
  <c r="J33" i="5" s="1"/>
  <c r="AW57" i="1" s="1"/>
  <c r="BE90" i="5"/>
  <c r="T90" i="5"/>
  <c r="T89" i="5" s="1"/>
  <c r="R90" i="5"/>
  <c r="R89" i="5" s="1"/>
  <c r="R88" i="5" s="1"/>
  <c r="R87" i="5" s="1"/>
  <c r="P90" i="5"/>
  <c r="P89" i="5" s="1"/>
  <c r="BK90" i="5"/>
  <c r="BK89" i="5" s="1"/>
  <c r="J90" i="5"/>
  <c r="J83" i="5"/>
  <c r="F83" i="5"/>
  <c r="F81" i="5"/>
  <c r="E79" i="5"/>
  <c r="E75" i="5"/>
  <c r="J55" i="5"/>
  <c r="F55" i="5"/>
  <c r="F53" i="5"/>
  <c r="E51" i="5"/>
  <c r="J20" i="5"/>
  <c r="E20" i="5"/>
  <c r="F56" i="5" s="1"/>
  <c r="J19" i="5"/>
  <c r="J14" i="5"/>
  <c r="J53" i="5" s="1"/>
  <c r="E7" i="5"/>
  <c r="E47" i="5" s="1"/>
  <c r="AY56" i="1"/>
  <c r="AX56" i="1"/>
  <c r="BI101" i="4"/>
  <c r="BH101" i="4"/>
  <c r="BG101" i="4"/>
  <c r="BF101" i="4"/>
  <c r="T101" i="4"/>
  <c r="R101" i="4"/>
  <c r="P101" i="4"/>
  <c r="BK101" i="4"/>
  <c r="J101" i="4"/>
  <c r="BE101" i="4" s="1"/>
  <c r="BI99" i="4"/>
  <c r="BH99" i="4"/>
  <c r="BG99" i="4"/>
  <c r="BF99" i="4"/>
  <c r="T99" i="4"/>
  <c r="R99" i="4"/>
  <c r="P99" i="4"/>
  <c r="BK99" i="4"/>
  <c r="J99" i="4"/>
  <c r="BE99" i="4" s="1"/>
  <c r="BI97" i="4"/>
  <c r="BH97" i="4"/>
  <c r="BG97" i="4"/>
  <c r="BF97" i="4"/>
  <c r="T97" i="4"/>
  <c r="R97" i="4"/>
  <c r="P97" i="4"/>
  <c r="BK97" i="4"/>
  <c r="J97" i="4"/>
  <c r="BE97" i="4" s="1"/>
  <c r="BI95" i="4"/>
  <c r="BH95" i="4"/>
  <c r="BG95" i="4"/>
  <c r="BF95" i="4"/>
  <c r="T95" i="4"/>
  <c r="R95" i="4"/>
  <c r="P95" i="4"/>
  <c r="BK95" i="4"/>
  <c r="J95" i="4"/>
  <c r="BE95" i="4" s="1"/>
  <c r="BI93" i="4"/>
  <c r="BH93" i="4"/>
  <c r="BG93" i="4"/>
  <c r="BF93" i="4"/>
  <c r="T93" i="4"/>
  <c r="R93" i="4"/>
  <c r="P93" i="4"/>
  <c r="BK93" i="4"/>
  <c r="J93" i="4"/>
  <c r="BE93" i="4" s="1"/>
  <c r="BI91" i="4"/>
  <c r="BH91" i="4"/>
  <c r="BG91" i="4"/>
  <c r="BF91" i="4"/>
  <c r="T91" i="4"/>
  <c r="R91" i="4"/>
  <c r="P91" i="4"/>
  <c r="BK91" i="4"/>
  <c r="J91" i="4"/>
  <c r="BE91" i="4" s="1"/>
  <c r="BI89" i="4"/>
  <c r="BH89" i="4"/>
  <c r="BG89" i="4"/>
  <c r="BF89" i="4"/>
  <c r="BE89" i="4"/>
  <c r="T89" i="4"/>
  <c r="R89" i="4"/>
  <c r="P89" i="4"/>
  <c r="BK89" i="4"/>
  <c r="J89" i="4"/>
  <c r="BI87" i="4"/>
  <c r="F36" i="4" s="1"/>
  <c r="BD56" i="1" s="1"/>
  <c r="BH87" i="4"/>
  <c r="F35" i="4" s="1"/>
  <c r="BC56" i="1" s="1"/>
  <c r="BG87" i="4"/>
  <c r="F34" i="4" s="1"/>
  <c r="BB56" i="1" s="1"/>
  <c r="BF87" i="4"/>
  <c r="J33" i="4" s="1"/>
  <c r="AW56" i="1" s="1"/>
  <c r="T87" i="4"/>
  <c r="T86" i="4" s="1"/>
  <c r="T85" i="4" s="1"/>
  <c r="T84" i="4" s="1"/>
  <c r="R87" i="4"/>
  <c r="R86" i="4" s="1"/>
  <c r="R85" i="4" s="1"/>
  <c r="R84" i="4" s="1"/>
  <c r="P87" i="4"/>
  <c r="P86" i="4" s="1"/>
  <c r="P85" i="4" s="1"/>
  <c r="P84" i="4" s="1"/>
  <c r="AU56" i="1" s="1"/>
  <c r="BK87" i="4"/>
  <c r="BK86" i="4" s="1"/>
  <c r="J87" i="4"/>
  <c r="BE87" i="4" s="1"/>
  <c r="J80" i="4"/>
  <c r="F80" i="4"/>
  <c r="F78" i="4"/>
  <c r="E76" i="4"/>
  <c r="J55" i="4"/>
  <c r="F55" i="4"/>
  <c r="F53" i="4"/>
  <c r="E51" i="4"/>
  <c r="J20" i="4"/>
  <c r="E20" i="4"/>
  <c r="F56" i="4" s="1"/>
  <c r="J19" i="4"/>
  <c r="J14" i="4"/>
  <c r="J53" i="4" s="1"/>
  <c r="E7" i="4"/>
  <c r="E47" i="4" s="1"/>
  <c r="AY55" i="1"/>
  <c r="AX55" i="1"/>
  <c r="BI483" i="3"/>
  <c r="BH483" i="3"/>
  <c r="BG483" i="3"/>
  <c r="BF483" i="3"/>
  <c r="BE483" i="3"/>
  <c r="T483" i="3"/>
  <c r="T482" i="3" s="1"/>
  <c r="R483" i="3"/>
  <c r="R482" i="3" s="1"/>
  <c r="P483" i="3"/>
  <c r="P482" i="3" s="1"/>
  <c r="BK483" i="3"/>
  <c r="BK482" i="3" s="1"/>
  <c r="J482" i="3" s="1"/>
  <c r="J76" i="3" s="1"/>
  <c r="J483" i="3"/>
  <c r="BI480" i="3"/>
  <c r="BH480" i="3"/>
  <c r="BG480" i="3"/>
  <c r="BF480" i="3"/>
  <c r="T480" i="3"/>
  <c r="R480" i="3"/>
  <c r="P480" i="3"/>
  <c r="BK480" i="3"/>
  <c r="J480" i="3"/>
  <c r="BE480" i="3" s="1"/>
  <c r="BI474" i="3"/>
  <c r="BH474" i="3"/>
  <c r="BG474" i="3"/>
  <c r="BF474" i="3"/>
  <c r="T474" i="3"/>
  <c r="R474" i="3"/>
  <c r="P474" i="3"/>
  <c r="P473" i="3" s="1"/>
  <c r="BK474" i="3"/>
  <c r="BK473" i="3" s="1"/>
  <c r="J473" i="3" s="1"/>
  <c r="J75" i="3" s="1"/>
  <c r="J474" i="3"/>
  <c r="BE474" i="3" s="1"/>
  <c r="BI472" i="3"/>
  <c r="BH472" i="3"/>
  <c r="BG472" i="3"/>
  <c r="BF472" i="3"/>
  <c r="BE472" i="3"/>
  <c r="T472" i="3"/>
  <c r="T471" i="3" s="1"/>
  <c r="R472" i="3"/>
  <c r="R471" i="3" s="1"/>
  <c r="P472" i="3"/>
  <c r="P471" i="3" s="1"/>
  <c r="BK472" i="3"/>
  <c r="BK471" i="3" s="1"/>
  <c r="J471" i="3" s="1"/>
  <c r="J74" i="3" s="1"/>
  <c r="J472" i="3"/>
  <c r="BI469" i="3"/>
  <c r="BH469" i="3"/>
  <c r="BG469" i="3"/>
  <c r="BF469" i="3"/>
  <c r="T469" i="3"/>
  <c r="R469" i="3"/>
  <c r="P469" i="3"/>
  <c r="BK469" i="3"/>
  <c r="J469" i="3"/>
  <c r="BE469" i="3" s="1"/>
  <c r="BI460" i="3"/>
  <c r="BH460" i="3"/>
  <c r="BG460" i="3"/>
  <c r="BF460" i="3"/>
  <c r="T460" i="3"/>
  <c r="R460" i="3"/>
  <c r="P460" i="3"/>
  <c r="BK460" i="3"/>
  <c r="J460" i="3"/>
  <c r="BE460" i="3" s="1"/>
  <c r="BI458" i="3"/>
  <c r="BH458" i="3"/>
  <c r="BG458" i="3"/>
  <c r="BF458" i="3"/>
  <c r="T458" i="3"/>
  <c r="R458" i="3"/>
  <c r="P458" i="3"/>
  <c r="BK458" i="3"/>
  <c r="J458" i="3"/>
  <c r="BE458" i="3" s="1"/>
  <c r="BI446" i="3"/>
  <c r="BH446" i="3"/>
  <c r="BG446" i="3"/>
  <c r="BF446" i="3"/>
  <c r="T446" i="3"/>
  <c r="R446" i="3"/>
  <c r="P446" i="3"/>
  <c r="BK446" i="3"/>
  <c r="J446" i="3"/>
  <c r="BE446" i="3" s="1"/>
  <c r="BI442" i="3"/>
  <c r="BH442" i="3"/>
  <c r="BG442" i="3"/>
  <c r="BF442" i="3"/>
  <c r="T442" i="3"/>
  <c r="R442" i="3"/>
  <c r="P442" i="3"/>
  <c r="BK442" i="3"/>
  <c r="J442" i="3"/>
  <c r="BE442" i="3" s="1"/>
  <c r="BI430" i="3"/>
  <c r="BH430" i="3"/>
  <c r="BG430" i="3"/>
  <c r="BF430" i="3"/>
  <c r="T430" i="3"/>
  <c r="R430" i="3"/>
  <c r="P430" i="3"/>
  <c r="BK430" i="3"/>
  <c r="BK429" i="3" s="1"/>
  <c r="J429" i="3" s="1"/>
  <c r="J73" i="3" s="1"/>
  <c r="J430" i="3"/>
  <c r="BE430" i="3" s="1"/>
  <c r="BI427" i="3"/>
  <c r="BH427" i="3"/>
  <c r="BG427" i="3"/>
  <c r="BF427" i="3"/>
  <c r="BE427" i="3"/>
  <c r="T427" i="3"/>
  <c r="R427" i="3"/>
  <c r="P427" i="3"/>
  <c r="BK427" i="3"/>
  <c r="J427" i="3"/>
  <c r="BI419" i="3"/>
  <c r="BH419" i="3"/>
  <c r="BG419" i="3"/>
  <c r="BF419" i="3"/>
  <c r="BE419" i="3"/>
  <c r="T419" i="3"/>
  <c r="R419" i="3"/>
  <c r="P419" i="3"/>
  <c r="BK419" i="3"/>
  <c r="J419" i="3"/>
  <c r="BI414" i="3"/>
  <c r="BH414" i="3"/>
  <c r="BG414" i="3"/>
  <c r="BF414" i="3"/>
  <c r="BE414" i="3"/>
  <c r="T414" i="3"/>
  <c r="R414" i="3"/>
  <c r="P414" i="3"/>
  <c r="BK414" i="3"/>
  <c r="J414" i="3"/>
  <c r="BI406" i="3"/>
  <c r="BH406" i="3"/>
  <c r="BG406" i="3"/>
  <c r="BF406" i="3"/>
  <c r="BE406" i="3"/>
  <c r="T406" i="3"/>
  <c r="R406" i="3"/>
  <c r="P406" i="3"/>
  <c r="BK406" i="3"/>
  <c r="J406" i="3"/>
  <c r="BI403" i="3"/>
  <c r="BH403" i="3"/>
  <c r="BG403" i="3"/>
  <c r="BF403" i="3"/>
  <c r="BE403" i="3"/>
  <c r="T403" i="3"/>
  <c r="R403" i="3"/>
  <c r="P403" i="3"/>
  <c r="BK403" i="3"/>
  <c r="J403" i="3"/>
  <c r="BI401" i="3"/>
  <c r="BH401" i="3"/>
  <c r="BG401" i="3"/>
  <c r="BF401" i="3"/>
  <c r="BE401" i="3"/>
  <c r="T401" i="3"/>
  <c r="R401" i="3"/>
  <c r="P401" i="3"/>
  <c r="BK401" i="3"/>
  <c r="J401" i="3"/>
  <c r="BI394" i="3"/>
  <c r="BH394" i="3"/>
  <c r="BG394" i="3"/>
  <c r="BF394" i="3"/>
  <c r="BE394" i="3"/>
  <c r="T394" i="3"/>
  <c r="R394" i="3"/>
  <c r="P394" i="3"/>
  <c r="BK394" i="3"/>
  <c r="J394" i="3"/>
  <c r="BI392" i="3"/>
  <c r="BH392" i="3"/>
  <c r="BG392" i="3"/>
  <c r="BF392" i="3"/>
  <c r="BE392" i="3"/>
  <c r="T392" i="3"/>
  <c r="R392" i="3"/>
  <c r="P392" i="3"/>
  <c r="BK392" i="3"/>
  <c r="J392" i="3"/>
  <c r="BI388" i="3"/>
  <c r="BH388" i="3"/>
  <c r="BG388" i="3"/>
  <c r="BF388" i="3"/>
  <c r="BE388" i="3"/>
  <c r="T388" i="3"/>
  <c r="R388" i="3"/>
  <c r="P388" i="3"/>
  <c r="BK388" i="3"/>
  <c r="J388" i="3"/>
  <c r="BI386" i="3"/>
  <c r="BH386" i="3"/>
  <c r="BG386" i="3"/>
  <c r="BF386" i="3"/>
  <c r="BE386" i="3"/>
  <c r="T386" i="3"/>
  <c r="R386" i="3"/>
  <c r="P386" i="3"/>
  <c r="BK386" i="3"/>
  <c r="J386" i="3"/>
  <c r="BI381" i="3"/>
  <c r="BH381" i="3"/>
  <c r="BG381" i="3"/>
  <c r="BF381" i="3"/>
  <c r="BE381" i="3"/>
  <c r="T381" i="3"/>
  <c r="T380" i="3" s="1"/>
  <c r="R381" i="3"/>
  <c r="P381" i="3"/>
  <c r="BK381" i="3"/>
  <c r="BK380" i="3" s="1"/>
  <c r="J380" i="3" s="1"/>
  <c r="J72" i="3" s="1"/>
  <c r="J381" i="3"/>
  <c r="BI378" i="3"/>
  <c r="BH378" i="3"/>
  <c r="BG378" i="3"/>
  <c r="BF378" i="3"/>
  <c r="T378" i="3"/>
  <c r="R378" i="3"/>
  <c r="P378" i="3"/>
  <c r="BK378" i="3"/>
  <c r="J378" i="3"/>
  <c r="BE378" i="3" s="1"/>
  <c r="BI376" i="3"/>
  <c r="BH376" i="3"/>
  <c r="BG376" i="3"/>
  <c r="BF376" i="3"/>
  <c r="T376" i="3"/>
  <c r="R376" i="3"/>
  <c r="P376" i="3"/>
  <c r="BK376" i="3"/>
  <c r="J376" i="3"/>
  <c r="BE376" i="3" s="1"/>
  <c r="BI374" i="3"/>
  <c r="BH374" i="3"/>
  <c r="BG374" i="3"/>
  <c r="BF374" i="3"/>
  <c r="T374" i="3"/>
  <c r="R374" i="3"/>
  <c r="P374" i="3"/>
  <c r="BK374" i="3"/>
  <c r="J374" i="3"/>
  <c r="BE374" i="3" s="1"/>
  <c r="BI370" i="3"/>
  <c r="BH370" i="3"/>
  <c r="BG370" i="3"/>
  <c r="BF370" i="3"/>
  <c r="T370" i="3"/>
  <c r="R370" i="3"/>
  <c r="P370" i="3"/>
  <c r="BK370" i="3"/>
  <c r="J370" i="3"/>
  <c r="BE370" i="3" s="1"/>
  <c r="BI367" i="3"/>
  <c r="BH367" i="3"/>
  <c r="BG367" i="3"/>
  <c r="BF367" i="3"/>
  <c r="T367" i="3"/>
  <c r="R367" i="3"/>
  <c r="P367" i="3"/>
  <c r="BK367" i="3"/>
  <c r="J367" i="3"/>
  <c r="BE367" i="3" s="1"/>
  <c r="BI360" i="3"/>
  <c r="BH360" i="3"/>
  <c r="BG360" i="3"/>
  <c r="BF360" i="3"/>
  <c r="T360" i="3"/>
  <c r="R360" i="3"/>
  <c r="P360" i="3"/>
  <c r="BK360" i="3"/>
  <c r="J360" i="3"/>
  <c r="BE360" i="3" s="1"/>
  <c r="BI357" i="3"/>
  <c r="BH357" i="3"/>
  <c r="BG357" i="3"/>
  <c r="BF357" i="3"/>
  <c r="T357" i="3"/>
  <c r="R357" i="3"/>
  <c r="P357" i="3"/>
  <c r="BK357" i="3"/>
  <c r="J357" i="3"/>
  <c r="BE357" i="3" s="1"/>
  <c r="BI349" i="3"/>
  <c r="BH349" i="3"/>
  <c r="BG349" i="3"/>
  <c r="BF349" i="3"/>
  <c r="T349" i="3"/>
  <c r="R349" i="3"/>
  <c r="P349" i="3"/>
  <c r="P348" i="3" s="1"/>
  <c r="BK349" i="3"/>
  <c r="BK348" i="3" s="1"/>
  <c r="J348" i="3" s="1"/>
  <c r="J71" i="3" s="1"/>
  <c r="J349" i="3"/>
  <c r="BE349" i="3" s="1"/>
  <c r="BI346" i="3"/>
  <c r="BH346" i="3"/>
  <c r="BG346" i="3"/>
  <c r="BF346" i="3"/>
  <c r="BE346" i="3"/>
  <c r="T346" i="3"/>
  <c r="R346" i="3"/>
  <c r="P346" i="3"/>
  <c r="BK346" i="3"/>
  <c r="J346" i="3"/>
  <c r="BI344" i="3"/>
  <c r="BH344" i="3"/>
  <c r="BG344" i="3"/>
  <c r="BF344" i="3"/>
  <c r="BE344" i="3"/>
  <c r="T344" i="3"/>
  <c r="R344" i="3"/>
  <c r="P344" i="3"/>
  <c r="BK344" i="3"/>
  <c r="J344" i="3"/>
  <c r="BI342" i="3"/>
  <c r="BH342" i="3"/>
  <c r="BG342" i="3"/>
  <c r="BF342" i="3"/>
  <c r="BE342" i="3"/>
  <c r="T342" i="3"/>
  <c r="R342" i="3"/>
  <c r="P342" i="3"/>
  <c r="BK342" i="3"/>
  <c r="J342" i="3"/>
  <c r="BI340" i="3"/>
  <c r="BH340" i="3"/>
  <c r="BG340" i="3"/>
  <c r="BF340" i="3"/>
  <c r="BE340" i="3"/>
  <c r="T340" i="3"/>
  <c r="R340" i="3"/>
  <c r="P340" i="3"/>
  <c r="BK340" i="3"/>
  <c r="J340" i="3"/>
  <c r="BI339" i="3"/>
  <c r="BH339" i="3"/>
  <c r="BG339" i="3"/>
  <c r="BF339" i="3"/>
  <c r="BE339" i="3"/>
  <c r="T339" i="3"/>
  <c r="R339" i="3"/>
  <c r="P339" i="3"/>
  <c r="BK339" i="3"/>
  <c r="J339" i="3"/>
  <c r="BI337" i="3"/>
  <c r="BH337" i="3"/>
  <c r="BG337" i="3"/>
  <c r="BF337" i="3"/>
  <c r="BE337" i="3"/>
  <c r="T337" i="3"/>
  <c r="R337" i="3"/>
  <c r="P337" i="3"/>
  <c r="BK337" i="3"/>
  <c r="J337" i="3"/>
  <c r="BI335" i="3"/>
  <c r="BH335" i="3"/>
  <c r="BG335" i="3"/>
  <c r="BF335" i="3"/>
  <c r="BE335" i="3"/>
  <c r="T335" i="3"/>
  <c r="R335" i="3"/>
  <c r="P335" i="3"/>
  <c r="BK335" i="3"/>
  <c r="J335" i="3"/>
  <c r="BI333" i="3"/>
  <c r="BH333" i="3"/>
  <c r="BG333" i="3"/>
  <c r="BF333" i="3"/>
  <c r="BE333" i="3"/>
  <c r="T333" i="3"/>
  <c r="R333" i="3"/>
  <c r="P333" i="3"/>
  <c r="BK333" i="3"/>
  <c r="J333" i="3"/>
  <c r="BI331" i="3"/>
  <c r="BH331" i="3"/>
  <c r="BG331" i="3"/>
  <c r="BF331" i="3"/>
  <c r="BE331" i="3"/>
  <c r="T331" i="3"/>
  <c r="R331" i="3"/>
  <c r="P331" i="3"/>
  <c r="BK331" i="3"/>
  <c r="J331" i="3"/>
  <c r="BI329" i="3"/>
  <c r="BH329" i="3"/>
  <c r="BG329" i="3"/>
  <c r="BF329" i="3"/>
  <c r="BE329" i="3"/>
  <c r="T329" i="3"/>
  <c r="R329" i="3"/>
  <c r="P329" i="3"/>
  <c r="BK329" i="3"/>
  <c r="J329" i="3"/>
  <c r="BI328" i="3"/>
  <c r="BH328" i="3"/>
  <c r="BG328" i="3"/>
  <c r="BF328" i="3"/>
  <c r="BE328" i="3"/>
  <c r="T328" i="3"/>
  <c r="R328" i="3"/>
  <c r="P328" i="3"/>
  <c r="BK328" i="3"/>
  <c r="J328" i="3"/>
  <c r="BI324" i="3"/>
  <c r="BH324" i="3"/>
  <c r="BG324" i="3"/>
  <c r="BF324" i="3"/>
  <c r="BE324" i="3"/>
  <c r="T324" i="3"/>
  <c r="R324" i="3"/>
  <c r="P324" i="3"/>
  <c r="BK324" i="3"/>
  <c r="J324" i="3"/>
  <c r="BI323" i="3"/>
  <c r="BH323" i="3"/>
  <c r="BG323" i="3"/>
  <c r="BF323" i="3"/>
  <c r="BE323" i="3"/>
  <c r="T323" i="3"/>
  <c r="R323" i="3"/>
  <c r="P323" i="3"/>
  <c r="BK323" i="3"/>
  <c r="J323" i="3"/>
  <c r="BI316" i="3"/>
  <c r="BH316" i="3"/>
  <c r="BG316" i="3"/>
  <c r="BF316" i="3"/>
  <c r="BE316" i="3"/>
  <c r="T316" i="3"/>
  <c r="R316" i="3"/>
  <c r="P316" i="3"/>
  <c r="BK316" i="3"/>
  <c r="J316" i="3"/>
  <c r="BI314" i="3"/>
  <c r="BH314" i="3"/>
  <c r="BG314" i="3"/>
  <c r="BF314" i="3"/>
  <c r="BE314" i="3"/>
  <c r="T314" i="3"/>
  <c r="R314" i="3"/>
  <c r="P314" i="3"/>
  <c r="BK314" i="3"/>
  <c r="J314" i="3"/>
  <c r="BI307" i="3"/>
  <c r="BH307" i="3"/>
  <c r="BG307" i="3"/>
  <c r="BF307" i="3"/>
  <c r="BE307" i="3"/>
  <c r="T307" i="3"/>
  <c r="R307" i="3"/>
  <c r="P307" i="3"/>
  <c r="BK307" i="3"/>
  <c r="J307" i="3"/>
  <c r="BI299" i="3"/>
  <c r="BH299" i="3"/>
  <c r="BG299" i="3"/>
  <c r="BF299" i="3"/>
  <c r="BE299" i="3"/>
  <c r="T299" i="3"/>
  <c r="R299" i="3"/>
  <c r="P299" i="3"/>
  <c r="P298" i="3" s="1"/>
  <c r="BK299" i="3"/>
  <c r="BK298" i="3" s="1"/>
  <c r="J298" i="3" s="1"/>
  <c r="J70" i="3" s="1"/>
  <c r="J299" i="3"/>
  <c r="BI296" i="3"/>
  <c r="BH296" i="3"/>
  <c r="BG296" i="3"/>
  <c r="BF296" i="3"/>
  <c r="T296" i="3"/>
  <c r="R296" i="3"/>
  <c r="P296" i="3"/>
  <c r="BK296" i="3"/>
  <c r="J296" i="3"/>
  <c r="BE296" i="3" s="1"/>
  <c r="BI294" i="3"/>
  <c r="BH294" i="3"/>
  <c r="BG294" i="3"/>
  <c r="BF294" i="3"/>
  <c r="T294" i="3"/>
  <c r="R294" i="3"/>
  <c r="P294" i="3"/>
  <c r="BK294" i="3"/>
  <c r="J294" i="3"/>
  <c r="BE294" i="3" s="1"/>
  <c r="BI290" i="3"/>
  <c r="BH290" i="3"/>
  <c r="BG290" i="3"/>
  <c r="BF290" i="3"/>
  <c r="T290" i="3"/>
  <c r="R290" i="3"/>
  <c r="P290" i="3"/>
  <c r="BK290" i="3"/>
  <c r="J290" i="3"/>
  <c r="BE290" i="3" s="1"/>
  <c r="BI285" i="3"/>
  <c r="BH285" i="3"/>
  <c r="BG285" i="3"/>
  <c r="BF285" i="3"/>
  <c r="T285" i="3"/>
  <c r="R285" i="3"/>
  <c r="R284" i="3" s="1"/>
  <c r="P285" i="3"/>
  <c r="BK285" i="3"/>
  <c r="J285" i="3"/>
  <c r="BE285" i="3" s="1"/>
  <c r="BI282" i="3"/>
  <c r="BH282" i="3"/>
  <c r="BG282" i="3"/>
  <c r="BF282" i="3"/>
  <c r="BE282" i="3"/>
  <c r="T282" i="3"/>
  <c r="R282" i="3"/>
  <c r="P282" i="3"/>
  <c r="BK282" i="3"/>
  <c r="J282" i="3"/>
  <c r="BI278" i="3"/>
  <c r="BH278" i="3"/>
  <c r="BG278" i="3"/>
  <c r="BF278" i="3"/>
  <c r="BE278" i="3"/>
  <c r="T278" i="3"/>
  <c r="R278" i="3"/>
  <c r="P278" i="3"/>
  <c r="BK278" i="3"/>
  <c r="J278" i="3"/>
  <c r="BI276" i="3"/>
  <c r="BH276" i="3"/>
  <c r="BG276" i="3"/>
  <c r="BF276" i="3"/>
  <c r="BE276" i="3"/>
  <c r="T276" i="3"/>
  <c r="R276" i="3"/>
  <c r="P276" i="3"/>
  <c r="BK276" i="3"/>
  <c r="J276" i="3"/>
  <c r="BI271" i="3"/>
  <c r="BH271" i="3"/>
  <c r="BG271" i="3"/>
  <c r="BF271" i="3"/>
  <c r="BE271" i="3"/>
  <c r="T271" i="3"/>
  <c r="R271" i="3"/>
  <c r="P271" i="3"/>
  <c r="BK271" i="3"/>
  <c r="J271" i="3"/>
  <c r="BI269" i="3"/>
  <c r="BH269" i="3"/>
  <c r="BG269" i="3"/>
  <c r="BF269" i="3"/>
  <c r="BE269" i="3"/>
  <c r="T269" i="3"/>
  <c r="R269" i="3"/>
  <c r="P269" i="3"/>
  <c r="BK269" i="3"/>
  <c r="J269" i="3"/>
  <c r="BI265" i="3"/>
  <c r="BH265" i="3"/>
  <c r="BG265" i="3"/>
  <c r="BF265" i="3"/>
  <c r="BE265" i="3"/>
  <c r="T265" i="3"/>
  <c r="R265" i="3"/>
  <c r="P265" i="3"/>
  <c r="BK265" i="3"/>
  <c r="J265" i="3"/>
  <c r="BI260" i="3"/>
  <c r="BH260" i="3"/>
  <c r="BG260" i="3"/>
  <c r="BF260" i="3"/>
  <c r="BE260" i="3"/>
  <c r="T260" i="3"/>
  <c r="R260" i="3"/>
  <c r="P260" i="3"/>
  <c r="P259" i="3" s="1"/>
  <c r="BK260" i="3"/>
  <c r="BK259" i="3" s="1"/>
  <c r="J260" i="3"/>
  <c r="BI256" i="3"/>
  <c r="BH256" i="3"/>
  <c r="BG256" i="3"/>
  <c r="BF256" i="3"/>
  <c r="BE256" i="3"/>
  <c r="T256" i="3"/>
  <c r="T255" i="3" s="1"/>
  <c r="R256" i="3"/>
  <c r="R255" i="3" s="1"/>
  <c r="P256" i="3"/>
  <c r="P255" i="3" s="1"/>
  <c r="BK256" i="3"/>
  <c r="BK255" i="3" s="1"/>
  <c r="J255" i="3" s="1"/>
  <c r="J66" i="3" s="1"/>
  <c r="J256" i="3"/>
  <c r="BI253" i="3"/>
  <c r="BH253" i="3"/>
  <c r="BG253" i="3"/>
  <c r="BF253" i="3"/>
  <c r="T253" i="3"/>
  <c r="R253" i="3"/>
  <c r="P253" i="3"/>
  <c r="BK253" i="3"/>
  <c r="J253" i="3"/>
  <c r="BE253" i="3" s="1"/>
  <c r="BI248" i="3"/>
  <c r="BH248" i="3"/>
  <c r="BG248" i="3"/>
  <c r="BF248" i="3"/>
  <c r="T248" i="3"/>
  <c r="R248" i="3"/>
  <c r="P248" i="3"/>
  <c r="BK248" i="3"/>
  <c r="J248" i="3"/>
  <c r="BE248" i="3" s="1"/>
  <c r="BI244" i="3"/>
  <c r="BH244" i="3"/>
  <c r="BG244" i="3"/>
  <c r="BF244" i="3"/>
  <c r="T244" i="3"/>
  <c r="R244" i="3"/>
  <c r="P244" i="3"/>
  <c r="BK244" i="3"/>
  <c r="J244" i="3"/>
  <c r="BE244" i="3" s="1"/>
  <c r="BI242" i="3"/>
  <c r="BH242" i="3"/>
  <c r="BG242" i="3"/>
  <c r="BF242" i="3"/>
  <c r="T242" i="3"/>
  <c r="R242" i="3"/>
  <c r="P242" i="3"/>
  <c r="BK242" i="3"/>
  <c r="J242" i="3"/>
  <c r="BE242" i="3" s="1"/>
  <c r="BI240" i="3"/>
  <c r="BH240" i="3"/>
  <c r="BG240" i="3"/>
  <c r="BF240" i="3"/>
  <c r="T240" i="3"/>
  <c r="T239" i="3" s="1"/>
  <c r="R240" i="3"/>
  <c r="P240" i="3"/>
  <c r="BK240" i="3"/>
  <c r="BK239" i="3" s="1"/>
  <c r="J239" i="3" s="1"/>
  <c r="J65" i="3" s="1"/>
  <c r="J240" i="3"/>
  <c r="BE240" i="3" s="1"/>
  <c r="BI235" i="3"/>
  <c r="BH235" i="3"/>
  <c r="BG235" i="3"/>
  <c r="BF235" i="3"/>
  <c r="BE235" i="3"/>
  <c r="T235" i="3"/>
  <c r="R235" i="3"/>
  <c r="P235" i="3"/>
  <c r="BK235" i="3"/>
  <c r="J235" i="3"/>
  <c r="BI231" i="3"/>
  <c r="BH231" i="3"/>
  <c r="BG231" i="3"/>
  <c r="BF231" i="3"/>
  <c r="BE231" i="3"/>
  <c r="T231" i="3"/>
  <c r="R231" i="3"/>
  <c r="P231" i="3"/>
  <c r="BK231" i="3"/>
  <c r="J231" i="3"/>
  <c r="BI229" i="3"/>
  <c r="BH229" i="3"/>
  <c r="BG229" i="3"/>
  <c r="BF229" i="3"/>
  <c r="BE229" i="3"/>
  <c r="T229" i="3"/>
  <c r="R229" i="3"/>
  <c r="P229" i="3"/>
  <c r="BK229" i="3"/>
  <c r="J229" i="3"/>
  <c r="BI225" i="3"/>
  <c r="BH225" i="3"/>
  <c r="BG225" i="3"/>
  <c r="BF225" i="3"/>
  <c r="BE225" i="3"/>
  <c r="T225" i="3"/>
  <c r="R225" i="3"/>
  <c r="P225" i="3"/>
  <c r="BK225" i="3"/>
  <c r="J225" i="3"/>
  <c r="BI220" i="3"/>
  <c r="BH220" i="3"/>
  <c r="BG220" i="3"/>
  <c r="BF220" i="3"/>
  <c r="BE220" i="3"/>
  <c r="T220" i="3"/>
  <c r="R220" i="3"/>
  <c r="P220" i="3"/>
  <c r="BK220" i="3"/>
  <c r="J220" i="3"/>
  <c r="BI215" i="3"/>
  <c r="BH215" i="3"/>
  <c r="BG215" i="3"/>
  <c r="BF215" i="3"/>
  <c r="BE215" i="3"/>
  <c r="T215" i="3"/>
  <c r="R215" i="3"/>
  <c r="P215" i="3"/>
  <c r="BK215" i="3"/>
  <c r="J215" i="3"/>
  <c r="BI203" i="3"/>
  <c r="BH203" i="3"/>
  <c r="BG203" i="3"/>
  <c r="BF203" i="3"/>
  <c r="BE203" i="3"/>
  <c r="T203" i="3"/>
  <c r="R203" i="3"/>
  <c r="P203" i="3"/>
  <c r="BK203" i="3"/>
  <c r="J203" i="3"/>
  <c r="BI201" i="3"/>
  <c r="BH201" i="3"/>
  <c r="BG201" i="3"/>
  <c r="BF201" i="3"/>
  <c r="BE201" i="3"/>
  <c r="T201" i="3"/>
  <c r="R201" i="3"/>
  <c r="P201" i="3"/>
  <c r="BK201" i="3"/>
  <c r="J201" i="3"/>
  <c r="BI200" i="3"/>
  <c r="BH200" i="3"/>
  <c r="BG200" i="3"/>
  <c r="BF200" i="3"/>
  <c r="BE200" i="3"/>
  <c r="T200" i="3"/>
  <c r="R200" i="3"/>
  <c r="P200" i="3"/>
  <c r="BK200" i="3"/>
  <c r="J200" i="3"/>
  <c r="BI199" i="3"/>
  <c r="BH199" i="3"/>
  <c r="BG199" i="3"/>
  <c r="BF199" i="3"/>
  <c r="BE199" i="3"/>
  <c r="T199" i="3"/>
  <c r="R199" i="3"/>
  <c r="P199" i="3"/>
  <c r="BK199" i="3"/>
  <c r="J199" i="3"/>
  <c r="BI198" i="3"/>
  <c r="BH198" i="3"/>
  <c r="BG198" i="3"/>
  <c r="BF198" i="3"/>
  <c r="BE198" i="3"/>
  <c r="T198" i="3"/>
  <c r="R198" i="3"/>
  <c r="P198" i="3"/>
  <c r="BK198" i="3"/>
  <c r="J198" i="3"/>
  <c r="BI197" i="3"/>
  <c r="BH197" i="3"/>
  <c r="BG197" i="3"/>
  <c r="BF197" i="3"/>
  <c r="BE197" i="3"/>
  <c r="T197" i="3"/>
  <c r="R197" i="3"/>
  <c r="P197" i="3"/>
  <c r="P196" i="3" s="1"/>
  <c r="BK197" i="3"/>
  <c r="BK196" i="3" s="1"/>
  <c r="J196" i="3" s="1"/>
  <c r="J64" i="3" s="1"/>
  <c r="J197" i="3"/>
  <c r="BI194" i="3"/>
  <c r="BH194" i="3"/>
  <c r="BG194" i="3"/>
  <c r="BF194" i="3"/>
  <c r="T194" i="3"/>
  <c r="R194" i="3"/>
  <c r="P194" i="3"/>
  <c r="BK194" i="3"/>
  <c r="J194" i="3"/>
  <c r="BE194" i="3" s="1"/>
  <c r="BI192" i="3"/>
  <c r="BH192" i="3"/>
  <c r="BG192" i="3"/>
  <c r="BF192" i="3"/>
  <c r="T192" i="3"/>
  <c r="R192" i="3"/>
  <c r="P192" i="3"/>
  <c r="BK192" i="3"/>
  <c r="J192" i="3"/>
  <c r="BE192" i="3" s="1"/>
  <c r="BI190" i="3"/>
  <c r="BH190" i="3"/>
  <c r="BG190" i="3"/>
  <c r="BF190" i="3"/>
  <c r="T190" i="3"/>
  <c r="R190" i="3"/>
  <c r="P190" i="3"/>
  <c r="BK190" i="3"/>
  <c r="J190" i="3"/>
  <c r="BE190" i="3" s="1"/>
  <c r="BI185" i="3"/>
  <c r="BH185" i="3"/>
  <c r="BG185" i="3"/>
  <c r="BF185" i="3"/>
  <c r="T185" i="3"/>
  <c r="R185" i="3"/>
  <c r="P185" i="3"/>
  <c r="BK185" i="3"/>
  <c r="J185" i="3"/>
  <c r="BE185" i="3" s="1"/>
  <c r="BI180" i="3"/>
  <c r="BH180" i="3"/>
  <c r="BG180" i="3"/>
  <c r="BF180" i="3"/>
  <c r="T180" i="3"/>
  <c r="R180" i="3"/>
  <c r="P180" i="3"/>
  <c r="BK180" i="3"/>
  <c r="J180" i="3"/>
  <c r="BE180" i="3" s="1"/>
  <c r="BI178" i="3"/>
  <c r="BH178" i="3"/>
  <c r="BG178" i="3"/>
  <c r="BF178" i="3"/>
  <c r="T178" i="3"/>
  <c r="R178" i="3"/>
  <c r="P178" i="3"/>
  <c r="BK178" i="3"/>
  <c r="J178" i="3"/>
  <c r="BE178" i="3" s="1"/>
  <c r="BI173" i="3"/>
  <c r="BH173" i="3"/>
  <c r="BG173" i="3"/>
  <c r="BF173" i="3"/>
  <c r="T173" i="3"/>
  <c r="R173" i="3"/>
  <c r="P173" i="3"/>
  <c r="BK173" i="3"/>
  <c r="J173" i="3"/>
  <c r="BE173" i="3" s="1"/>
  <c r="BI172" i="3"/>
  <c r="BH172" i="3"/>
  <c r="BG172" i="3"/>
  <c r="BF172" i="3"/>
  <c r="T172" i="3"/>
  <c r="R172" i="3"/>
  <c r="P172" i="3"/>
  <c r="BK172" i="3"/>
  <c r="J172" i="3"/>
  <c r="BE172" i="3" s="1"/>
  <c r="BI170" i="3"/>
  <c r="BH170" i="3"/>
  <c r="BG170" i="3"/>
  <c r="BF170" i="3"/>
  <c r="T170" i="3"/>
  <c r="R170" i="3"/>
  <c r="P170" i="3"/>
  <c r="BK170" i="3"/>
  <c r="J170" i="3"/>
  <c r="BE170" i="3" s="1"/>
  <c r="BI165" i="3"/>
  <c r="BH165" i="3"/>
  <c r="BG165" i="3"/>
  <c r="BF165" i="3"/>
  <c r="T165" i="3"/>
  <c r="R165" i="3"/>
  <c r="P165" i="3"/>
  <c r="BK165" i="3"/>
  <c r="J165" i="3"/>
  <c r="BE165" i="3" s="1"/>
  <c r="BI163" i="3"/>
  <c r="BH163" i="3"/>
  <c r="BG163" i="3"/>
  <c r="BF163" i="3"/>
  <c r="T163" i="3"/>
  <c r="R163" i="3"/>
  <c r="P163" i="3"/>
  <c r="BK163" i="3"/>
  <c r="J163" i="3"/>
  <c r="BE163" i="3" s="1"/>
  <c r="BI161" i="3"/>
  <c r="BH161" i="3"/>
  <c r="BG161" i="3"/>
  <c r="BF161" i="3"/>
  <c r="J33" i="3" s="1"/>
  <c r="AW55" i="1" s="1"/>
  <c r="T161" i="3"/>
  <c r="R161" i="3"/>
  <c r="P161" i="3"/>
  <c r="BK161" i="3"/>
  <c r="J161" i="3"/>
  <c r="BE161" i="3" s="1"/>
  <c r="BI156" i="3"/>
  <c r="BH156" i="3"/>
  <c r="BG156" i="3"/>
  <c r="BF156" i="3"/>
  <c r="T156" i="3"/>
  <c r="R156" i="3"/>
  <c r="P156" i="3"/>
  <c r="BK156" i="3"/>
  <c r="BK155" i="3" s="1"/>
  <c r="J155" i="3" s="1"/>
  <c r="J63" i="3" s="1"/>
  <c r="J156" i="3"/>
  <c r="BE156" i="3" s="1"/>
  <c r="BI151" i="3"/>
  <c r="BH151" i="3"/>
  <c r="BG151" i="3"/>
  <c r="BF151" i="3"/>
  <c r="T151" i="3"/>
  <c r="R151" i="3"/>
  <c r="P151" i="3"/>
  <c r="BK151" i="3"/>
  <c r="J151" i="3"/>
  <c r="BE151" i="3" s="1"/>
  <c r="BI146" i="3"/>
  <c r="BH146" i="3"/>
  <c r="BG146" i="3"/>
  <c r="BF146" i="3"/>
  <c r="BE146" i="3"/>
  <c r="T146" i="3"/>
  <c r="R146" i="3"/>
  <c r="P146" i="3"/>
  <c r="BK146" i="3"/>
  <c r="J146" i="3"/>
  <c r="BI142" i="3"/>
  <c r="BH142" i="3"/>
  <c r="BG142" i="3"/>
  <c r="BF142" i="3"/>
  <c r="T142" i="3"/>
  <c r="R142" i="3"/>
  <c r="P142" i="3"/>
  <c r="BK142" i="3"/>
  <c r="J142" i="3"/>
  <c r="BE142" i="3" s="1"/>
  <c r="BI138" i="3"/>
  <c r="BH138" i="3"/>
  <c r="BG138" i="3"/>
  <c r="BF138" i="3"/>
  <c r="BE138" i="3"/>
  <c r="T138" i="3"/>
  <c r="R138" i="3"/>
  <c r="P138" i="3"/>
  <c r="BK138" i="3"/>
  <c r="J138" i="3"/>
  <c r="BI132" i="3"/>
  <c r="BH132" i="3"/>
  <c r="BG132" i="3"/>
  <c r="BF132" i="3"/>
  <c r="T132" i="3"/>
  <c r="R132" i="3"/>
  <c r="P132" i="3"/>
  <c r="BK132" i="3"/>
  <c r="J132" i="3"/>
  <c r="BE132" i="3" s="1"/>
  <c r="BI121" i="3"/>
  <c r="BH121" i="3"/>
  <c r="BG121" i="3"/>
  <c r="BF121" i="3"/>
  <c r="BE121" i="3"/>
  <c r="T121" i="3"/>
  <c r="R121" i="3"/>
  <c r="P121" i="3"/>
  <c r="BK121" i="3"/>
  <c r="J121" i="3"/>
  <c r="BI119" i="3"/>
  <c r="BH119" i="3"/>
  <c r="BG119" i="3"/>
  <c r="BF119" i="3"/>
  <c r="T119" i="3"/>
  <c r="R119" i="3"/>
  <c r="P119" i="3"/>
  <c r="BK119" i="3"/>
  <c r="J119" i="3"/>
  <c r="BE119" i="3" s="1"/>
  <c r="BI115" i="3"/>
  <c r="BH115" i="3"/>
  <c r="BG115" i="3"/>
  <c r="BF115" i="3"/>
  <c r="BE115" i="3"/>
  <c r="T115" i="3"/>
  <c r="R115" i="3"/>
  <c r="P115" i="3"/>
  <c r="BK115" i="3"/>
  <c r="J115" i="3"/>
  <c r="BI113" i="3"/>
  <c r="BH113" i="3"/>
  <c r="BG113" i="3"/>
  <c r="BF113" i="3"/>
  <c r="T113" i="3"/>
  <c r="R113" i="3"/>
  <c r="P113" i="3"/>
  <c r="BK113" i="3"/>
  <c r="J113" i="3"/>
  <c r="BE113" i="3" s="1"/>
  <c r="BI108" i="3"/>
  <c r="BH108" i="3"/>
  <c r="BG108" i="3"/>
  <c r="BF108" i="3"/>
  <c r="BE108" i="3"/>
  <c r="T108" i="3"/>
  <c r="R108" i="3"/>
  <c r="P108" i="3"/>
  <c r="BK108" i="3"/>
  <c r="J108" i="3"/>
  <c r="BI106" i="3"/>
  <c r="BH106" i="3"/>
  <c r="BG106" i="3"/>
  <c r="BF106" i="3"/>
  <c r="T106" i="3"/>
  <c r="R106" i="3"/>
  <c r="P106" i="3"/>
  <c r="BK106" i="3"/>
  <c r="J106" i="3"/>
  <c r="BE106" i="3" s="1"/>
  <c r="BI101" i="3"/>
  <c r="BH101" i="3"/>
  <c r="BG101" i="3"/>
  <c r="F34" i="3" s="1"/>
  <c r="BB55" i="1" s="1"/>
  <c r="BB54" i="1" s="1"/>
  <c r="AX54" i="1" s="1"/>
  <c r="BF101" i="3"/>
  <c r="BE101" i="3"/>
  <c r="T101" i="3"/>
  <c r="R101" i="3"/>
  <c r="P101" i="3"/>
  <c r="P100" i="3" s="1"/>
  <c r="BK101" i="3"/>
  <c r="J101" i="3"/>
  <c r="F95" i="3"/>
  <c r="J94" i="3"/>
  <c r="F94" i="3"/>
  <c r="J92" i="3"/>
  <c r="F92" i="3"/>
  <c r="E90" i="3"/>
  <c r="J55" i="3"/>
  <c r="F55" i="3"/>
  <c r="F53" i="3"/>
  <c r="E51" i="3"/>
  <c r="J20" i="3"/>
  <c r="E20" i="3"/>
  <c r="F56" i="3" s="1"/>
  <c r="J19" i="3"/>
  <c r="J14" i="3"/>
  <c r="J53" i="3" s="1"/>
  <c r="E7" i="3"/>
  <c r="E47" i="3" s="1"/>
  <c r="BK86" i="2"/>
  <c r="AY53" i="1"/>
  <c r="AX53" i="1"/>
  <c r="F36" i="2"/>
  <c r="BD53" i="1" s="1"/>
  <c r="F33" i="2"/>
  <c r="BA53" i="1" s="1"/>
  <c r="BI99" i="2"/>
  <c r="BH99" i="2"/>
  <c r="BG99" i="2"/>
  <c r="BF99" i="2"/>
  <c r="T99" i="2"/>
  <c r="R99" i="2"/>
  <c r="P99" i="2"/>
  <c r="BK99" i="2"/>
  <c r="J99" i="2"/>
  <c r="BE99" i="2" s="1"/>
  <c r="BI97" i="2"/>
  <c r="BH97" i="2"/>
  <c r="BG97" i="2"/>
  <c r="BF97" i="2"/>
  <c r="T97" i="2"/>
  <c r="R97" i="2"/>
  <c r="P97" i="2"/>
  <c r="BK97" i="2"/>
  <c r="J97" i="2"/>
  <c r="BE97" i="2" s="1"/>
  <c r="BI95" i="2"/>
  <c r="BH95" i="2"/>
  <c r="BG95" i="2"/>
  <c r="BF95" i="2"/>
  <c r="T95" i="2"/>
  <c r="R95" i="2"/>
  <c r="P95" i="2"/>
  <c r="BK95" i="2"/>
  <c r="J95" i="2"/>
  <c r="BE95" i="2" s="1"/>
  <c r="BI93" i="2"/>
  <c r="BH93" i="2"/>
  <c r="BG93" i="2"/>
  <c r="BF93" i="2"/>
  <c r="T93" i="2"/>
  <c r="R93" i="2"/>
  <c r="P93" i="2"/>
  <c r="BK93" i="2"/>
  <c r="J93" i="2"/>
  <c r="BE93" i="2" s="1"/>
  <c r="BI91" i="2"/>
  <c r="BH91" i="2"/>
  <c r="BG91" i="2"/>
  <c r="BF91" i="2"/>
  <c r="T91" i="2"/>
  <c r="R91" i="2"/>
  <c r="P91" i="2"/>
  <c r="BK91" i="2"/>
  <c r="J91" i="2"/>
  <c r="BE91" i="2" s="1"/>
  <c r="BI89" i="2"/>
  <c r="BH89" i="2"/>
  <c r="BG89" i="2"/>
  <c r="F34" i="2" s="1"/>
  <c r="BB53" i="1" s="1"/>
  <c r="BB52" i="1" s="1"/>
  <c r="AX52" i="1" s="1"/>
  <c r="BF89" i="2"/>
  <c r="T89" i="2"/>
  <c r="R89" i="2"/>
  <c r="P89" i="2"/>
  <c r="BK89" i="2"/>
  <c r="J89" i="2"/>
  <c r="BE89" i="2" s="1"/>
  <c r="BI87" i="2"/>
  <c r="BH87" i="2"/>
  <c r="F35" i="2" s="1"/>
  <c r="BC53" i="1" s="1"/>
  <c r="BC52" i="1" s="1"/>
  <c r="BG87" i="2"/>
  <c r="BF87" i="2"/>
  <c r="T87" i="2"/>
  <c r="T86" i="2" s="1"/>
  <c r="T85" i="2" s="1"/>
  <c r="T84" i="2" s="1"/>
  <c r="R87" i="2"/>
  <c r="R86" i="2" s="1"/>
  <c r="R85" i="2" s="1"/>
  <c r="R84" i="2" s="1"/>
  <c r="P87" i="2"/>
  <c r="BK87" i="2"/>
  <c r="J87" i="2"/>
  <c r="BE87" i="2" s="1"/>
  <c r="J80" i="2"/>
  <c r="F80" i="2"/>
  <c r="J78" i="2"/>
  <c r="F78" i="2"/>
  <c r="E76" i="2"/>
  <c r="J55" i="2"/>
  <c r="F55" i="2"/>
  <c r="F53" i="2"/>
  <c r="E51" i="2"/>
  <c r="E47" i="2"/>
  <c r="J20" i="2"/>
  <c r="E20" i="2"/>
  <c r="J19" i="2"/>
  <c r="J14" i="2"/>
  <c r="J53" i="2" s="1"/>
  <c r="E7" i="2"/>
  <c r="E72" i="2" s="1"/>
  <c r="AS54" i="1"/>
  <c r="BD52" i="1"/>
  <c r="BA52" i="1"/>
  <c r="AW52" i="1" s="1"/>
  <c r="AS52" i="1"/>
  <c r="AS51" i="1" s="1"/>
  <c r="L47" i="1"/>
  <c r="AM46" i="1"/>
  <c r="L46" i="1"/>
  <c r="AM44" i="1"/>
  <c r="L44" i="1"/>
  <c r="L42" i="1"/>
  <c r="L41" i="1"/>
  <c r="AY52" i="1" l="1"/>
  <c r="J32" i="6"/>
  <c r="AV58" i="1" s="1"/>
  <c r="AT58" i="1" s="1"/>
  <c r="F32" i="6"/>
  <c r="AZ58" i="1" s="1"/>
  <c r="J32" i="2"/>
  <c r="AV53" i="1" s="1"/>
  <c r="F32" i="2"/>
  <c r="AZ53" i="1" s="1"/>
  <c r="AZ52" i="1" s="1"/>
  <c r="BK85" i="2"/>
  <c r="J86" i="2"/>
  <c r="J62" i="2" s="1"/>
  <c r="F56" i="2"/>
  <c r="F81" i="2"/>
  <c r="F35" i="3"/>
  <c r="BC55" i="1" s="1"/>
  <c r="BC54" i="1" s="1"/>
  <c r="AY54" i="1" s="1"/>
  <c r="BK100" i="3"/>
  <c r="J32" i="3"/>
  <c r="AV55" i="1" s="1"/>
  <c r="AT55" i="1" s="1"/>
  <c r="F32" i="3"/>
  <c r="AZ55" i="1" s="1"/>
  <c r="F36" i="3"/>
  <c r="BD55" i="1" s="1"/>
  <c r="BD54" i="1" s="1"/>
  <c r="BD51" i="1" s="1"/>
  <c r="W30" i="1" s="1"/>
  <c r="J259" i="3"/>
  <c r="J68" i="3" s="1"/>
  <c r="F32" i="4"/>
  <c r="AZ56" i="1" s="1"/>
  <c r="J32" i="4"/>
  <c r="AV56" i="1" s="1"/>
  <c r="AT56" i="1" s="1"/>
  <c r="BB51" i="1"/>
  <c r="P86" i="2"/>
  <c r="P85" i="2" s="1"/>
  <c r="P84" i="2" s="1"/>
  <c r="AU53" i="1" s="1"/>
  <c r="AU52" i="1" s="1"/>
  <c r="J33" i="2"/>
  <c r="AW53" i="1" s="1"/>
  <c r="F33" i="3"/>
  <c r="BA55" i="1" s="1"/>
  <c r="T155" i="3"/>
  <c r="P284" i="3"/>
  <c r="P258" i="3" s="1"/>
  <c r="P429" i="3"/>
  <c r="R348" i="3"/>
  <c r="P380" i="3"/>
  <c r="R429" i="3"/>
  <c r="R473" i="3"/>
  <c r="J86" i="4"/>
  <c r="J62" i="4" s="1"/>
  <c r="BK85" i="4"/>
  <c r="T88" i="5"/>
  <c r="T87" i="5" s="1"/>
  <c r="BK92" i="6"/>
  <c r="J93" i="6"/>
  <c r="J62" i="6" s="1"/>
  <c r="E86" i="3"/>
  <c r="R100" i="3"/>
  <c r="P155" i="3"/>
  <c r="P99" i="3" s="1"/>
  <c r="P98" i="3" s="1"/>
  <c r="AU55" i="1" s="1"/>
  <c r="AU54" i="1" s="1"/>
  <c r="R196" i="3"/>
  <c r="P239" i="3"/>
  <c r="R259" i="3"/>
  <c r="T284" i="3"/>
  <c r="R298" i="3"/>
  <c r="T348" i="3"/>
  <c r="R380" i="3"/>
  <c r="T429" i="3"/>
  <c r="T473" i="3"/>
  <c r="J89" i="5"/>
  <c r="J62" i="5" s="1"/>
  <c r="BK88" i="5"/>
  <c r="F32" i="5"/>
  <c r="AZ57" i="1" s="1"/>
  <c r="P92" i="6"/>
  <c r="P91" i="6" s="1"/>
  <c r="AU58" i="1" s="1"/>
  <c r="T100" i="3"/>
  <c r="T99" i="3" s="1"/>
  <c r="R155" i="3"/>
  <c r="T196" i="3"/>
  <c r="R239" i="3"/>
  <c r="T259" i="3"/>
  <c r="T258" i="3" s="1"/>
  <c r="BK284" i="3"/>
  <c r="J284" i="3" s="1"/>
  <c r="J69" i="3" s="1"/>
  <c r="T298" i="3"/>
  <c r="P88" i="5"/>
  <c r="P87" i="5" s="1"/>
  <c r="AU57" i="1" s="1"/>
  <c r="R92" i="6"/>
  <c r="R91" i="6" s="1"/>
  <c r="BK173" i="6"/>
  <c r="J173" i="6" s="1"/>
  <c r="J68" i="6" s="1"/>
  <c r="J174" i="6"/>
  <c r="J69" i="6" s="1"/>
  <c r="F81" i="4"/>
  <c r="J32" i="5"/>
  <c r="AV57" i="1" s="1"/>
  <c r="AT57" i="1" s="1"/>
  <c r="F88" i="6"/>
  <c r="F33" i="6"/>
  <c r="BA58" i="1" s="1"/>
  <c r="J78" i="4"/>
  <c r="F33" i="4"/>
  <c r="BA56" i="1" s="1"/>
  <c r="F84" i="5"/>
  <c r="F33" i="5"/>
  <c r="BA57" i="1" s="1"/>
  <c r="J85" i="6"/>
  <c r="E72" i="4"/>
  <c r="J81" i="5"/>
  <c r="E79" i="6"/>
  <c r="BK84" i="4" l="1"/>
  <c r="J84" i="4" s="1"/>
  <c r="J85" i="4"/>
  <c r="J61" i="4" s="1"/>
  <c r="AU51" i="1"/>
  <c r="AZ54" i="1"/>
  <c r="AV54" i="1" s="1"/>
  <c r="BK84" i="2"/>
  <c r="J84" i="2" s="1"/>
  <c r="J85" i="2"/>
  <c r="J61" i="2" s="1"/>
  <c r="T98" i="3"/>
  <c r="BK91" i="6"/>
  <c r="J91" i="6" s="1"/>
  <c r="J92" i="6"/>
  <c r="J61" i="6" s="1"/>
  <c r="W28" i="1"/>
  <c r="AX51" i="1"/>
  <c r="AZ51" i="1"/>
  <c r="AV52" i="1"/>
  <c r="AT52" i="1" s="1"/>
  <c r="BC51" i="1"/>
  <c r="BK87" i="5"/>
  <c r="J87" i="5" s="1"/>
  <c r="J88" i="5"/>
  <c r="J61" i="5" s="1"/>
  <c r="R258" i="3"/>
  <c r="R99" i="3"/>
  <c r="BA54" i="1"/>
  <c r="BK258" i="3"/>
  <c r="J258" i="3" s="1"/>
  <c r="J67" i="3" s="1"/>
  <c r="J100" i="3"/>
  <c r="J62" i="3" s="1"/>
  <c r="BK99" i="3"/>
  <c r="AT53" i="1"/>
  <c r="AT54" i="1" l="1"/>
  <c r="AW54" i="1"/>
  <c r="BA51" i="1"/>
  <c r="J60" i="5"/>
  <c r="J29" i="5"/>
  <c r="J60" i="2"/>
  <c r="J29" i="2"/>
  <c r="J60" i="4"/>
  <c r="J29" i="4"/>
  <c r="W26" i="1"/>
  <c r="AV51" i="1"/>
  <c r="J60" i="6"/>
  <c r="J29" i="6"/>
  <c r="J99" i="3"/>
  <c r="J61" i="3" s="1"/>
  <c r="BK98" i="3"/>
  <c r="J98" i="3" s="1"/>
  <c r="R98" i="3"/>
  <c r="AY51" i="1"/>
  <c r="W29" i="1"/>
  <c r="AG58" i="1" l="1"/>
  <c r="AN58" i="1" s="1"/>
  <c r="J38" i="6"/>
  <c r="AK26" i="1"/>
  <c r="AG53" i="1"/>
  <c r="J38" i="2"/>
  <c r="W27" i="1"/>
  <c r="AW51" i="1"/>
  <c r="AK27" i="1" s="1"/>
  <c r="J38" i="4"/>
  <c r="AG56" i="1"/>
  <c r="AN56" i="1" s="1"/>
  <c r="J38" i="5"/>
  <c r="AG57" i="1"/>
  <c r="AN57" i="1" s="1"/>
  <c r="J60" i="3"/>
  <c r="J29" i="3"/>
  <c r="AT51" i="1" l="1"/>
  <c r="AG52" i="1"/>
  <c r="AN53" i="1"/>
  <c r="AG55" i="1"/>
  <c r="J38" i="3"/>
  <c r="AN55" i="1" l="1"/>
  <c r="AG54" i="1"/>
  <c r="AN54" i="1" s="1"/>
  <c r="AN52" i="1"/>
  <c r="AG51" i="1" l="1"/>
  <c r="AK23" i="1" l="1"/>
  <c r="AK32" i="1" s="1"/>
  <c r="AN51" i="1"/>
</calcChain>
</file>

<file path=xl/sharedStrings.xml><?xml version="1.0" encoding="utf-8"?>
<sst xmlns="http://schemas.openxmlformats.org/spreadsheetml/2006/main" count="7207" uniqueCount="1436">
  <si>
    <t>Export VZ</t>
  </si>
  <si>
    <t>List obsahuje:</t>
  </si>
  <si>
    <t>1) Rekapitulace stavby</t>
  </si>
  <si>
    <t>2) Rekapitulace objektů stavby a soupisů prací</t>
  </si>
  <si>
    <t>3.0</t>
  </si>
  <si>
    <t/>
  </si>
  <si>
    <t>False</t>
  </si>
  <si>
    <t>{b3d148d4-7b61-47a0-99ce-c0b1445fd750}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</si>
  <si>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</si>
  <si>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</si>
  <si>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</si>
  <si>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</si>
  <si>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</si>
  <si>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</si>
  <si>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</si>
  <si>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</si>
  <si>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</si>
  <si>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17-039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</si>
  <si>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</si>
  <si>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</si>
  <si>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Zřízení klubovny ve vstupním vestibulu sportovní haly</t>
  </si>
  <si>
    <t>KSO:</t>
  </si>
  <si>
    <t>8022913</t>
  </si>
  <si>
    <t>CC-CZ:</t>
  </si>
  <si>
    <t>Místo:</t>
  </si>
  <si>
    <t>město Pelhřimov, ul. Nádražní, č.p. 1536</t>
  </si>
  <si>
    <t>Datum:</t>
  </si>
  <si>
    <t>4.4.2017</t>
  </si>
  <si>
    <t>Zadavatel:</t>
  </si>
  <si>
    <t>IČ:</t>
  </si>
  <si>
    <t>00248801</t>
  </si>
  <si>
    <t>město Pelhřimov</t>
  </si>
  <si>
    <t>DIČ:</t>
  </si>
  <si>
    <t>Uchazeč:</t>
  </si>
  <si>
    <t>Vyplň údaj</t>
  </si>
  <si>
    <t>Projektant:</t>
  </si>
  <si>
    <t>28094026</t>
  </si>
  <si>
    <t>PROJEKT CENTRUM NOVA s.r.o.</t>
  </si>
  <si>
    <t>CZ28094026</t>
  </si>
  <si>
    <t>True</t>
  </si>
  <si>
    <t>Poznámka:</t>
  </si>
  <si>
    <t>- U veškěrých dodávek a výrobků bude do ceny zahrnuta jejich montáž vč. dodávky potřebného kotvení, doplňkového materiálu, staveništní a mimo staveništní dopravy v případě že tyto činosti nejsou oceněny v samostatných položkách jednotlivých částí soupisu prací. U vybraných výrobků je nutné do ceny díla zahrnout zpracování dodavatelské případně výrobní dokumentace, dále výrobu prototypů, provádění baravného a materiálového vzorkování apod._x000D_
- Uchazeč o veřejnou zakázku je povinen při oceňování soutěžního SOUPISU PRACÍ ocenit veškeré položky uvedené v soupisech a provést kontrolu funkce aritmetických vzorců jednotlivých položkových SOUPISŮ ve vazbě na jednotlivé oddíly, rekapitulace a krycí listy._x000D_
- Kde není výslovně uvedeno, bude pracovní postup a technologie provádění stanovena oprávněnou osobou zhotovitele _x000D_
- Pro sestavení SOUPISU PRACÍ v podrobnostech vymezených vyhl. č. 169/2016Sb. byla použita v převážné míře cenová soustava ÚRS._x000D_
- V případě nejasností u některé z položek uváděných v supisu prací, kontaktuje uchazeč zadavatele._x000D_
- Vlastní položky, komplety, soubory a položky s vyšší cenou než dle ceníku jsou stanoveny na základě zkušeností projektanta z období 3 let a odpovídají situaci na trhu._x000D_
- Stavba doloží množství odpadu uloženého na skládce platným vážnými lístky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</si>
  <si>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</si>
  <si>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</si>
  <si>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</si>
  <si>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</si>
  <si>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</si>
  <si>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</si>
  <si>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</si>
  <si>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</si>
  <si>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</si>
  <si>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</si>
  <si>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</si>
  <si>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</si>
  <si>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</si>
  <si>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</si>
  <si>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</si>
  <si>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</si>
  <si>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</si>
  <si>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</si>
  <si>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</si>
  <si>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</si>
  <si>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</si>
  <si>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</si>
  <si>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</si>
  <si>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</si>
  <si>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</si>
  <si>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</si>
  <si>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</si>
  <si>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</si>
  <si>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</si>
  <si>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</si>
  <si>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</si>
  <si>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</si>
  <si>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</si>
  <si>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</si>
  <si>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</si>
  <si>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</si>
  <si>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</si>
  <si>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</si>
  <si>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VON</t>
  </si>
  <si>
    <t>Vedlejší a ostatní náklady</t>
  </si>
  <si>
    <t>1</t>
  </si>
  <si>
    <t>{44a9bbe4-6276-48f5-acf0-0ce85a4a60b2}</t>
  </si>
  <si>
    <t>2</t>
  </si>
  <si>
    <t>/</t>
  </si>
  <si>
    <t>Soupis</t>
  </si>
  <si>
    <t>{54b8e4c0-9e57-4c72-b4f5-29de478bdf00}</t>
  </si>
  <si>
    <t>SO-01</t>
  </si>
  <si>
    <t>Sportovní hala</t>
  </si>
  <si>
    <t>STA</t>
  </si>
  <si>
    <t>{449c82c9-3997-4db3-9f9c-13bc273b5d98}</t>
  </si>
  <si>
    <t>01</t>
  </si>
  <si>
    <t>Architektonicko-stavební řešení</t>
  </si>
  <si>
    <t>{61df9226-267b-4d2a-8223-08b3ee0a8856}</t>
  </si>
  <si>
    <t>02</t>
  </si>
  <si>
    <t>Zařízení vzduchotechniky</t>
  </si>
  <si>
    <t>{d9cbadc6-7206-4b84-921e-0bb449c5f7c9}</t>
  </si>
  <si>
    <t>03</t>
  </si>
  <si>
    <t>Zdravotně technické instalace</t>
  </si>
  <si>
    <t>{c5661fb6-5702-4270-9b9d-403bfbb93cd6}</t>
  </si>
  <si>
    <t>04</t>
  </si>
  <si>
    <t>Zařízení silnoproudé a slaboproudé elektrotechniky</t>
  </si>
  <si>
    <t>{b778ca2d-f461-4b55-b1a7-5d3b016668bc}</t>
  </si>
  <si>
    <t>802 29 13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</si>
  <si>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</si>
  <si>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</si>
  <si>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</si>
  <si>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</si>
  <si>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</si>
  <si>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</si>
  <si>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</si>
  <si>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VON - Vedlejší a ostatní náklady</t>
  </si>
  <si>
    <t>Soupis:</t>
  </si>
  <si>
    <t>- U veškěrých dodávek a výrobků bude do ceny zahrnuta jejich montáž vč. dodávky potřebného kotvení, doplňkového materiálu, staveništní a mimo staveništní dopravy v případě že tyto činosti nejsou oceněny v samostatných položkách jednotlivých částí soupisu prací. U vybraných výrobků je nutné do ceny díla zahrnout zpracování dodavatelské případně výrobní dokumentace, dále výrobu prototypů, provádění baravného a materiálového vzorkování apod._x000D_
- Uchazeč o veřejnou zakázku je povinen při oceňování soutěžního SOUPISU PRACÍ ocenit veškeré položky uvedené v soupisech a provést kontrolu funkce aritmetických vzorců jednotlivých položkových SOUPISŮ ve vazbě na jednotlivé oddíly, rekapitulace a krycí listy._x000D_
- Kde není výslovně uvedeno, bude pracovní postup a technologie provádění stanovena oprávněnou osobou zhotovitele _x000D_
- Pro sestavení SOUPISU PRACÍ v podrobnostech vymezených vyhl. č. 169/2016Sb. byla použita v převážné míře cenová soustava ÚRS._x000D_
- V případě nejasností u některé z položek uváděných v supisu prací, kontaktuje uchazeč zadavatele._x000D_
- Vlastní položky, komplety, soubory a položky s vyšší cenou než dle ceníku jsou stanoveny na základě zkušeností projektanta z období 3 let a odpovídají situaci na trhu._x000D_
- Tento soupis prací je nedílnou součástí komplexního celkového soupisu na předmětnou akci._x000D_
- Tento soupis prací řeší vedlejší a ostatní náklady dle vyhl. 169/2016Sb. §9 a 10 v tomto jediném společném soupisu pro všechny uváděné stavební a inženýrské objekty v zakázce.</t>
  </si>
  <si>
    <t>REKAPITULACE ČLENĚNÍ SOUPISU PRACÍ</t>
  </si>
  <si>
    <t>Kód dílu - Popis</t>
  </si>
  <si>
    <t>Cena celkem [CZK]</t>
  </si>
  <si>
    <t>Náklady soupisu celkem</t>
  </si>
  <si>
    <t>-1</t>
  </si>
  <si>
    <t>OST - Ostatní</t>
  </si>
  <si>
    <t xml:space="preserve">    O02 - Vedlejší a ostatní náklady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</si>
  <si>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</si>
  <si>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</si>
  <si>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</si>
  <si>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</si>
  <si>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</si>
  <si>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</si>
  <si>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</si>
  <si>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</si>
  <si>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</si>
  <si>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</si>
  <si>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</si>
  <si>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</si>
  <si>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</si>
  <si>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</si>
  <si>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OST</t>
  </si>
  <si>
    <t>Ostatní</t>
  </si>
  <si>
    <t>4</t>
  </si>
  <si>
    <t>ROZPOCET</t>
  </si>
  <si>
    <t>O02</t>
  </si>
  <si>
    <t>K</t>
  </si>
  <si>
    <t>0101</t>
  </si>
  <si>
    <t>Zařízení staveniště, BOZP</t>
  </si>
  <si>
    <t>kpl</t>
  </si>
  <si>
    <t>1394522077</t>
  </si>
  <si>
    <t>PP</t>
  </si>
  <si>
    <t>Veškeré náklady a činnosti související s vybudováním, provozem a likvidací staveniště, včetně zajištění připojení na elektrickou energii, vodu a odvodnění staveniště, provádění každodenního hrubého úklidu staveniště a průběžné likvidace vznikajících odpadů oprávněnou osobou. Čištění a úklid příjezdových a přístupových komunikací.
Standardní prvky BOZP (oplocení staveniště, mobilní oplocení, výstražné značení, přechody výkopů vč. oplocení, zábradlí, atd - vč. jejich dodávky, montáže, údržby a demontáže, resp. likvidace) a povinosti vyplývající z plánu BOZP vč. připomínek příslušných úřadů.</t>
  </si>
  <si>
    <t>0104</t>
  </si>
  <si>
    <t>Poskytnutí zařízení staveniště (jeho části) pro umožnění činnosti TDS, AD, SÚ, atd. po dobu výstavby.</t>
  </si>
  <si>
    <t>1596164259</t>
  </si>
  <si>
    <t>Poskytnutí krytého, čistého prostoru včetně vybavení pracovním stolem a 4 židlemi (např. stavební buňka - kancelář stavby, místnost v objektu, ...)</t>
  </si>
  <si>
    <t>3</t>
  </si>
  <si>
    <t>0401</t>
  </si>
  <si>
    <t>Projektová dokumentace skutečného provedení</t>
  </si>
  <si>
    <t>-1773495778</t>
  </si>
  <si>
    <t>Projektová dokumentace skutečného provedení 3x tištěně a 1x elektronicky na CD</t>
  </si>
  <si>
    <t>0502</t>
  </si>
  <si>
    <t>Měření intenzity umělého osvětlení</t>
  </si>
  <si>
    <t>1536122979</t>
  </si>
  <si>
    <t xml:space="preserve">Náklady spojené s ověřním navržených parametrů intenzity umělého osvětlení po dokončení stavby, před kolaudací.
</t>
  </si>
  <si>
    <t>5</t>
  </si>
  <si>
    <t>0505</t>
  </si>
  <si>
    <t>Kompletace dokladové části stavby k předání a převzetí  díla</t>
  </si>
  <si>
    <t>1047780156</t>
  </si>
  <si>
    <t>Doklady o vlastnostech materiálů, o provedených zkouškách a měření, o výchozích kontrolách provozuschopnosti,  o zaškolení obsluhy, revizní zprávy-bez závad, doklady o oprávnění k provádění prací, doklady o likvidaci odpadů, návody k obsluze, kopie záručních listů   - 3x tištěně a 1x  na CD nosiči</t>
  </si>
  <si>
    <t>6</t>
  </si>
  <si>
    <t>0601</t>
  </si>
  <si>
    <t>Zpracování a předložení harmonogramů před podpisem smlouvy.</t>
  </si>
  <si>
    <t>1477048399</t>
  </si>
  <si>
    <t xml:space="preserve">Náklady na vyhotovení a předložení finančního a časového harmonogramu prací a plnění před podpisem smlouvy. </t>
  </si>
  <si>
    <t>7</t>
  </si>
  <si>
    <t>0603</t>
  </si>
  <si>
    <t>Náklady spojené prováděním stavby uvnitř stávajícího objektu za provozu</t>
  </si>
  <si>
    <t>54976830</t>
  </si>
  <si>
    <t xml:space="preserve">Náklady spojené s prováděním stavby uvnitř stávajícícho objektu za stávajícícho provozu objektu vč. technologií. Omezení vlivu stavby - zakrytí konstrukcí a technologií (prach, hluk), zajištění konstrukcí a technologií proti poškození. Náklady na pravidelný úklid objektu, omezení manipulačních a stavebních ploch, další související omezující vlivy.                                                                                                                                                             </t>
  </si>
  <si>
    <t>SO-01 - Sportovní hala</t>
  </si>
  <si>
    <t>01 - Architektonicko-stavební řešení</t>
  </si>
  <si>
    <t>- U veškěrých dodávek a výrobků bude do ceny zahrnuta jejich montáž vč. dodávky potřebného kotvení, doplňkového materiálu, staveništní a mimo staveništní dopravy v případě že tyto činosti nejsou oceněny v samostatných položkách jednotlivých částí soupisu prací. U vybraných výrobků je nutné do ceny díla zahrnout zpracování dodavatelské případně výrobní dokumentace, dále výrobu prototypů, provádění baravného a materiálového vzorkování apod._x000D_
- Uchazeč o veřejnou zakázku je povinen při oceňování soutěžního SOUPISU PRACÍ ocenit veškeré položky uvedené v soupisech a provést kontrolu funkce aritmetických vzorců jednotlivých položkových SOUPISŮ ve vazbě na jednotlivé oddíly, rekapitulace a krycí listy._x000D_
- Kde není výslovně uvedeno, bude pracovní postup a technologie provádění stanovena oprávněnou osobou zhotovitele _x000D_
- Pro sestavení SOUPISU PRACÍ v podrobnostech vymezených vyhl. č. 169/2016Sb. byla použita v převážné míře cenová soustava ÚRS._x000D_
- V případě nejasností u některé z položek uváděných v supisu prací, kontaktuje uchazeč zadavatele._x000D_
- Vlastní položky, komplety, soubory a položky s vyšší cenou než dle ceníku jsou stanoveny na základě zkušeností projektanta z období 3 let a odpovídají situaci na trhu._x000D_
- Tento soupis prací je nedílnou součástí komplexního celkového soupisu na předmětnou akci._x000D_
- Stavba doloží množství odpadu uloženého na skládce platným vážnými lístky_x000D_
- Tato část soupisu prací vychází dle vyhlášky 169/2016 Sb. z následujících grafických a textových_x000D_
částí projektové dokumentace: _x000D_
A. Průvodní zpráva_x000D_
B. Souhrnná technická zpráva_x000D_
C1. Situační výkres širších vztahů_x000D_
1.1.0 Technická zpráva (společná pro oddíly 1.1, 1.2 a 1.4)_x000D_
1.1.1 Půdorys 1.NP (stávající stav + bourání)_x000D_
1.1.2 Půdorys 1.NP (návrh)_x000D_
E. Dokladová část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</si>
  <si>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</si>
  <si>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</si>
  <si>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</si>
  <si>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</si>
  <si>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</si>
  <si>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</si>
  <si>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</si>
  <si>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</si>
  <si>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</si>
  <si>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</si>
  <si>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</si>
  <si>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</si>
  <si>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</si>
  <si>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</si>
  <si>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</si>
  <si>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</si>
  <si>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HSV</t>
  </si>
  <si>
    <t>Práce a dodávky HSV</t>
  </si>
  <si>
    <t>Svislé a kompletní konstrukce</t>
  </si>
  <si>
    <t>311273423</t>
  </si>
  <si>
    <t>Zdivo nosné tl 375 mm z pórobetonových přesných tvárnic PDK hmotnosti 500 kg/m3</t>
  </si>
  <si>
    <t>m3</t>
  </si>
  <si>
    <t>CS ÚRS 2017 01</t>
  </si>
  <si>
    <t>809079751</t>
  </si>
  <si>
    <t>Zdivo z pórobetonových přesných tvárnic nosné z tvárnic na pero a drážku s kapsou jakékoli pevnosti na tenké maltové lože, tloušťka zdiva 375 mm, objemová hmotnost 500 kg/m3</t>
  </si>
  <si>
    <t>VV</t>
  </si>
  <si>
    <t>hydrant</t>
  </si>
  <si>
    <t>0,9*0,375*3,5</t>
  </si>
  <si>
    <t>Součet</t>
  </si>
  <si>
    <t>317142322</t>
  </si>
  <si>
    <t>Překlady nenosné přímé z pórobetonu v příčkách tl 150 mm pro světlost otvoru do 1010 mm</t>
  </si>
  <si>
    <t>kus</t>
  </si>
  <si>
    <t>509241941</t>
  </si>
  <si>
    <t>Překlady nenosné prefabrikované z pórobetonu osazené do tenkého maltového lože, v příčkách přímé, světlost otvoru do 1010 mm tl. 150 mm</t>
  </si>
  <si>
    <t>317941121</t>
  </si>
  <si>
    <t>Osazování ocelových válcovaných nosníků na zdivu I, IE, U, UE nebo L do č 12</t>
  </si>
  <si>
    <t>t</t>
  </si>
  <si>
    <t>827914084</t>
  </si>
  <si>
    <t>Osazování ocelových válcovaných nosníků na zdivu I nebo IE nebo U nebo UE nebo L do č. 12 nebo výšky do 120 mm</t>
  </si>
  <si>
    <t>1*0,004</t>
  </si>
  <si>
    <t>M</t>
  </si>
  <si>
    <t>130104200</t>
  </si>
  <si>
    <t>úhelník ocelový rovnostranný, v jakosti 11 375, 50 x 50 x 5 mm</t>
  </si>
  <si>
    <t>8</t>
  </si>
  <si>
    <t>541288925</t>
  </si>
  <si>
    <t>317941123</t>
  </si>
  <si>
    <t>Osazování ocelových válcovaných nosníků na zdivu I, IE, U, UE nebo L do č 22</t>
  </si>
  <si>
    <t>-628320968</t>
  </si>
  <si>
    <t>Osazování ocelových válcovaných nosníků na zdivu I nebo IE nebo U nebo UE nebo L č. 14 až 22 nebo výšky do 220 mm</t>
  </si>
  <si>
    <t>3,5*0,016</t>
  </si>
  <si>
    <t>130108200</t>
  </si>
  <si>
    <t>ocel profilová UPN, v jakosti 11 375, h=140 mm</t>
  </si>
  <si>
    <t>2094748600</t>
  </si>
  <si>
    <t>342273523</t>
  </si>
  <si>
    <t>Příčky tl 150 mm z pórobetonových přesných příčkovek na pero a drážku objemové hmotnosti 500 kg/m3</t>
  </si>
  <si>
    <t>m2</t>
  </si>
  <si>
    <t>-2147090789</t>
  </si>
  <si>
    <t>Příčky z pórobetonových přesných příčkovek [YTONG] na pero a drážku, objemové hmotnosti 500 kg/m3 na tenké maltové lože, tloušťky příčky 150 mm</t>
  </si>
  <si>
    <t>(2,5+3+0,15+6,3)*3,5</t>
  </si>
  <si>
    <t>(1+0,15+6,1+0,15+9,4+2,5+2,55*2)*3,5</t>
  </si>
  <si>
    <t>-0,8*2</t>
  </si>
  <si>
    <t>-0,9*2</t>
  </si>
  <si>
    <t>(11,45+2,95)*3,5</t>
  </si>
  <si>
    <t>-3,05*1,5</t>
  </si>
  <si>
    <t>342291112</t>
  </si>
  <si>
    <t>Ukotvení příček montážní polyuretanovou pěnou tl příčky přes 100 mm</t>
  </si>
  <si>
    <t>m</t>
  </si>
  <si>
    <t>1599665060</t>
  </si>
  <si>
    <t>Ukotvení příček polyuretanovou pěnou, tl. příčky přes 100 mm</t>
  </si>
  <si>
    <t>2,5+3+0,15+6,3</t>
  </si>
  <si>
    <t>1+0,15+6,1+0,15+9,4+2,5+2,55*2</t>
  </si>
  <si>
    <t>11,45+2,95</t>
  </si>
  <si>
    <t>9</t>
  </si>
  <si>
    <t>342291121</t>
  </si>
  <si>
    <t>Ukotvení příček k cihelným konstrukcím plochými kotvami</t>
  </si>
  <si>
    <t>-492472794</t>
  </si>
  <si>
    <t>Ukotvení příček plochými kotvami, do konstrukce cihelné</t>
  </si>
  <si>
    <t>3,5*8</t>
  </si>
  <si>
    <t>10</t>
  </si>
  <si>
    <t>342291131</t>
  </si>
  <si>
    <t>Ukotvení příček k betonovým konstrukcím plochými kotvami</t>
  </si>
  <si>
    <t>366586110</t>
  </si>
  <si>
    <t>Ukotvení příček plochými kotvami, do konstrukce betonové</t>
  </si>
  <si>
    <t>3,5*5</t>
  </si>
  <si>
    <t>11</t>
  </si>
  <si>
    <t>346272115</t>
  </si>
  <si>
    <t>Přizdívky ochranné tl 150 mm z pórobetonových přesných příčkovek objemové hmotnosti 500 kg/m3</t>
  </si>
  <si>
    <t>-463431715</t>
  </si>
  <si>
    <t>Přizdívky izolační a ochranné z pórobetonových tvárnic o objemové hmotnosti 500 kg/m3, na tenké maltové lože tloušťky přizdívky 150 mm</t>
  </si>
  <si>
    <t>č112</t>
  </si>
  <si>
    <t>1*3,5</t>
  </si>
  <si>
    <t>12</t>
  </si>
  <si>
    <t>346481111</t>
  </si>
  <si>
    <t>Zaplentování rýh, potrubí, výklenků, nosbíků nebo nik ve stěnách rabicovým pletivem</t>
  </si>
  <si>
    <t>-312436455</t>
  </si>
  <si>
    <t>Zaplentování rýh, potrubí, válcovaných nosníků, výklenků nebo nik jakéhokoliv tvaru, na maltu ve stěnách nebo před stěnami rabicovým pletivem</t>
  </si>
  <si>
    <t>3,5*1</t>
  </si>
  <si>
    <t>Úpravy povrchů, podlahy a osazování výplní</t>
  </si>
  <si>
    <t>13</t>
  </si>
  <si>
    <t>612131111</t>
  </si>
  <si>
    <t>Polymercementový spojovací můstek vnitřních stěn nanášený ručně</t>
  </si>
  <si>
    <t>-184477425</t>
  </si>
  <si>
    <t>Podkladní a spojovací vrstva vnitřních omítaných ploch polymercementový spojovací můstek nanášený ručně stěn</t>
  </si>
  <si>
    <t>omítky porobeton</t>
  </si>
  <si>
    <t>166,25*2</t>
  </si>
  <si>
    <t>14</t>
  </si>
  <si>
    <t>612322141</t>
  </si>
  <si>
    <t xml:space="preserve">Vápenocementová lehčená omítka štuková dvouvrstvá vnitřních stěn tl.10mm </t>
  </si>
  <si>
    <t>239055055</t>
  </si>
  <si>
    <t>Omítka vápenocementová lehčená vnitřních ploch dvouvrstvá, tloušťky jádrové omítky do 10 mm a tloušťky štuku do 3 mm štuková svislých konstrukcí stěn</t>
  </si>
  <si>
    <t>612322191</t>
  </si>
  <si>
    <t xml:space="preserve">Příplatek k vápenocementové lehčené omítce vnitřních stěn za každých dalších 5 mm tloušťky  </t>
  </si>
  <si>
    <t>1914631013</t>
  </si>
  <si>
    <t>Omítka vápenocementová lehčená vnitřních ploch Příplatek k cenám za každých dalších i započatých 5 mm tloušťky omítky přes 10 mm stěn</t>
  </si>
  <si>
    <t>16</t>
  </si>
  <si>
    <t>619991001</t>
  </si>
  <si>
    <t>Zakrytí podlah fólií přilepenou lepící páskou</t>
  </si>
  <si>
    <t>964080630</t>
  </si>
  <si>
    <t>Zakrytí vnitřních ploch před znečištěním včetně pozdějšího odkrytí podlah fólií přilepenou lepící páskou</t>
  </si>
  <si>
    <t>č108-115</t>
  </si>
  <si>
    <t>97,83+5,34+108,99+5,08+25,93+69,69</t>
  </si>
  <si>
    <t>17</t>
  </si>
  <si>
    <t>619991011</t>
  </si>
  <si>
    <t>Obalení konstrukcí a prvků fólií přilepenou lepící páskou</t>
  </si>
  <si>
    <t>22917624</t>
  </si>
  <si>
    <t>Zakrytí vnitřních ploch před znečištěním včetně pozdějšího odkrytí konstrukcí a prvků obalením fólií a přelepením páskou</t>
  </si>
  <si>
    <t>18</t>
  </si>
  <si>
    <t>6199990211</t>
  </si>
  <si>
    <t>Příplatek k vnitřní omítce stěn a pilířů vyztužení rohů</t>
  </si>
  <si>
    <t>-1983976343</t>
  </si>
  <si>
    <t>19</t>
  </si>
  <si>
    <t>631311125</t>
  </si>
  <si>
    <t>Mazanina tl do 120 mm z betonu prostého bez zvýšených nároků na prostředí tř. C 20/25</t>
  </si>
  <si>
    <t>284807355</t>
  </si>
  <si>
    <t>Mazanina z betonu prostého bez zvýšených nároků na prostředí tl. přes 80 do 120 mm tř. C 20/25</t>
  </si>
  <si>
    <t>č109</t>
  </si>
  <si>
    <t>5,34*0,09</t>
  </si>
  <si>
    <t>20</t>
  </si>
  <si>
    <t>631319173</t>
  </si>
  <si>
    <t>Příplatek k mazanině tl do 120 mm za stržení povrchu spodní vrstvy před vložením výztuže</t>
  </si>
  <si>
    <t>-876580851</t>
  </si>
  <si>
    <t>Příplatek k cenám mazanin za stržení povrchu spodní vrstvy mazaniny latí před vložením výztuže nebo pletiva pro tl. obou vrstev mazaniny přes 80 do 120 mm</t>
  </si>
  <si>
    <t>631362021</t>
  </si>
  <si>
    <t>Výztuž mazanin svařovanými sítěmi Kari</t>
  </si>
  <si>
    <t>1828763416</t>
  </si>
  <si>
    <t>Výztuž mazanin ze svařovaných sítí z drátů typu KARI</t>
  </si>
  <si>
    <t>5,34*0,0014*1,15</t>
  </si>
  <si>
    <t>22</t>
  </si>
  <si>
    <t>634112115</t>
  </si>
  <si>
    <t>Obvodová dilatace podlahovým páskem v 150 mm mezi stěnou a mazaninou</t>
  </si>
  <si>
    <t>-215793645</t>
  </si>
  <si>
    <t>Obvodová dilatace mezi stěnou a mazaninou podlahovým páskem výšky 150 mm</t>
  </si>
  <si>
    <t>(2,25+2,4)*2</t>
  </si>
  <si>
    <t>23</t>
  </si>
  <si>
    <t>642942111</t>
  </si>
  <si>
    <t>Osazování zárubní nebo rámů dveřních kovových do 2,5 m2 na MC</t>
  </si>
  <si>
    <t>1178073084</t>
  </si>
  <si>
    <t>Osazování zárubní nebo rámů kovových dveřních lisovaných nebo z úhelníků bez dveřních křídel, na cementovou maltu, plochy otvoru do 2,5 m2</t>
  </si>
  <si>
    <t>24</t>
  </si>
  <si>
    <t>553313840</t>
  </si>
  <si>
    <t>zárubeň ocelová pro porobeton YH 150 800 L/P</t>
  </si>
  <si>
    <t>-1059262627</t>
  </si>
  <si>
    <t>zárubeň ocelová pro porobeton 150 800 L/P</t>
  </si>
  <si>
    <t>25</t>
  </si>
  <si>
    <t>553313860</t>
  </si>
  <si>
    <t>zárubeň ocelová pro porobeton YH 150 900 L/P</t>
  </si>
  <si>
    <t>1062944080</t>
  </si>
  <si>
    <t>zárubeň ocelová pro porobeton 150 900 L/P</t>
  </si>
  <si>
    <t>Ostatní konstrukce a práce, bourání</t>
  </si>
  <si>
    <t>26</t>
  </si>
  <si>
    <t>90001</t>
  </si>
  <si>
    <t>DMTZ telefonní zásuvky, zpětná montáž mimo příčku, úprava přívodu EI</t>
  </si>
  <si>
    <t>-1710858047</t>
  </si>
  <si>
    <t>27</t>
  </si>
  <si>
    <t>90002</t>
  </si>
  <si>
    <t>DMTZ nástěnné hodiny, zpětná montáž mimo příčku, úprava přívodu EI</t>
  </si>
  <si>
    <t>-805906130</t>
  </si>
  <si>
    <t>28</t>
  </si>
  <si>
    <t>90003</t>
  </si>
  <si>
    <t>DMTZ reproduktor, zpětná montáž mimo příčku, úprava přívodu EI</t>
  </si>
  <si>
    <t>2025409122</t>
  </si>
  <si>
    <t>29</t>
  </si>
  <si>
    <t>90004</t>
  </si>
  <si>
    <t>Vybourání dřevěného pultu, odvoz na skládku, poplatek za likvidaci</t>
  </si>
  <si>
    <t>1836375658</t>
  </si>
  <si>
    <t>30</t>
  </si>
  <si>
    <t>90005</t>
  </si>
  <si>
    <t>Úprava podlahy pro osazení zárubně</t>
  </si>
  <si>
    <t>-633328991</t>
  </si>
  <si>
    <t>31</t>
  </si>
  <si>
    <t>949101111</t>
  </si>
  <si>
    <t>Lešení pomocné pro objekty pozemních staveb s lešeňovou podlahou v do 1,9 m zatížení do 150 kg/m2</t>
  </si>
  <si>
    <t>-2017199963</t>
  </si>
  <si>
    <t>Lešení pomocné pracovní pro objekty pozemních staveb pro zatížení do 150 kg/m2, o výšce lešeňové podlahy do 1,9 m</t>
  </si>
  <si>
    <t>DMTZ příček</t>
  </si>
  <si>
    <t>(1,25+0,05+6,15+0,05+9,45+2,15)*1</t>
  </si>
  <si>
    <t>2,55*1</t>
  </si>
  <si>
    <t>(9,45+1*2)*1</t>
  </si>
  <si>
    <t>(2,5++0,65+2,95+0,05+6,36)*1</t>
  </si>
  <si>
    <t>1*1</t>
  </si>
  <si>
    <t>32</t>
  </si>
  <si>
    <t>952901111</t>
  </si>
  <si>
    <t>Vyčištění budov bytové a občanské výstavby při výšce podlaží do 4 m</t>
  </si>
  <si>
    <t>1323349101</t>
  </si>
  <si>
    <t>Vyčištění budov nebo objektů před předáním do užívání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předmětů, při světlé výšce podlaží do 4 m</t>
  </si>
  <si>
    <t>33</t>
  </si>
  <si>
    <t>962042320</t>
  </si>
  <si>
    <t>Bourání zdiva nadzákladového z betonu prostého do 1 m3</t>
  </si>
  <si>
    <t>16827059</t>
  </si>
  <si>
    <t>Bourání zdiva z betonu prostého nadzákladového objemu do 1 m3</t>
  </si>
  <si>
    <t>prah pult</t>
  </si>
  <si>
    <t>11,45*0,7*0,1</t>
  </si>
  <si>
    <t>34</t>
  </si>
  <si>
    <t>965042141</t>
  </si>
  <si>
    <t>Bourání podkladů pod dlažby nebo mazanin betonových nebo z litého asfaltu tl do 100 mm pl přes 4 m2</t>
  </si>
  <si>
    <t>1669132842</t>
  </si>
  <si>
    <t>Bourání mazanin betonových nebo z litého asfaltu tl. do 100 mm, plochy přes 4 m2</t>
  </si>
  <si>
    <t>2,55*2,15*0,1</t>
  </si>
  <si>
    <t>35</t>
  </si>
  <si>
    <t>965049111</t>
  </si>
  <si>
    <t>Příplatek k bourání betonových mazanin za bourání mazanin se svařovanou sítí tl do 100 mm</t>
  </si>
  <si>
    <t>-1290874491</t>
  </si>
  <si>
    <t>Bourání mazanin Příplatek k cenám za bourání mazanin betonových se svařovanou sítí, tl. do 100 mm</t>
  </si>
  <si>
    <t>36</t>
  </si>
  <si>
    <t>965081213</t>
  </si>
  <si>
    <t>Bourání podlah z dlaždic keramických nebo xylolitových tl do 10 mm plochy přes 1 m2</t>
  </si>
  <si>
    <t>1253079446</t>
  </si>
  <si>
    <t>Bourání podlah z dlaždic bez podkladního lože nebo mazaniny, s jakoukoliv výplní spár keramických nebo xylolitových tl. do 10 mm, plochy přes 1 m2</t>
  </si>
  <si>
    <t>2,55*2,15</t>
  </si>
  <si>
    <t>37</t>
  </si>
  <si>
    <t>977312112</t>
  </si>
  <si>
    <t>Řezání stávajících betonových mazanin vyztužených hl do 100 mm</t>
  </si>
  <si>
    <t>-962891981</t>
  </si>
  <si>
    <t>Řezání stávajících betonových mazanin s vyztužením hloubky přes 50 do 100 mm</t>
  </si>
  <si>
    <t>2,55</t>
  </si>
  <si>
    <t>997</t>
  </si>
  <si>
    <t>Přesun sutě</t>
  </si>
  <si>
    <t>38</t>
  </si>
  <si>
    <t>997013211</t>
  </si>
  <si>
    <t>Vnitrostaveništní doprava suti a vybouraných hmot pro budovy v do 6 m ručně</t>
  </si>
  <si>
    <t>-1595234854</t>
  </si>
  <si>
    <t>Vnitrostaveništní doprava suti a vybouraných hmot vodorovně do 50 m svisle ručně (nošením po schodech) pro budovy a haly výšky do 6 m</t>
  </si>
  <si>
    <t>39</t>
  </si>
  <si>
    <t>997013501</t>
  </si>
  <si>
    <t>Odvoz suti a vybouraných hmot na skládku nebo meziskládku do 1 km se složením</t>
  </si>
  <si>
    <t>-886843148</t>
  </si>
  <si>
    <t>Odvoz suti a vybouraných hmot na skládku nebo meziskládku se složením, na vzdálenost do 1 km</t>
  </si>
  <si>
    <t>40</t>
  </si>
  <si>
    <t>997013509</t>
  </si>
  <si>
    <t>Příplatek k odvozu suti a vybouraných hmot na skládku ZKD 1 km přes 1 km</t>
  </si>
  <si>
    <t>-287458019</t>
  </si>
  <si>
    <t>Odvoz suti a vybouraných hmot na skládku nebo meziskládku se složením, na vzdálenost Příplatek k ceně za každý další i započatý 1 km přes 1 km</t>
  </si>
  <si>
    <t>7,549*34</t>
  </si>
  <si>
    <t>41</t>
  </si>
  <si>
    <t>997013801</t>
  </si>
  <si>
    <t>Poplatek za uložení stavebního odpadu na skládce (skládkovné)</t>
  </si>
  <si>
    <t>967715672</t>
  </si>
  <si>
    <t>Poplatek za uložení stavebního odpadu na skládce (skládkovné) betonového</t>
  </si>
  <si>
    <t>7,549</t>
  </si>
  <si>
    <t>-4,363</t>
  </si>
  <si>
    <t>42</t>
  </si>
  <si>
    <t>997013811</t>
  </si>
  <si>
    <t>Poplatek za uložení stavebního dřevěného odpadu na skládce (skládkovné)</t>
  </si>
  <si>
    <t>1290964411</t>
  </si>
  <si>
    <t>Poplatek za uložení stavebního odpadu na skládce (skládkovné) dřevěného</t>
  </si>
  <si>
    <t>998</t>
  </si>
  <si>
    <t>Přesun hmot</t>
  </si>
  <si>
    <t>43</t>
  </si>
  <si>
    <t>998018001</t>
  </si>
  <si>
    <t>Přesun hmot ruční pro budovy v do 6 m</t>
  </si>
  <si>
    <t>140735913</t>
  </si>
  <si>
    <t>Přesun hmot pro budovy občanské výstavby, bydlení, výrobu a služby ruční - bez užití mechanizace vodorovná dopravní vzdálenost do 100 m pro budovy s jakoukoliv nosnou konstrukcí výšky do 6 m</t>
  </si>
  <si>
    <t>PSV</t>
  </si>
  <si>
    <t>Práce a dodávky PSV</t>
  </si>
  <si>
    <t>711</t>
  </si>
  <si>
    <t>Izolace proti vodě, vlhkosti a plynům</t>
  </si>
  <si>
    <t>44</t>
  </si>
  <si>
    <t>711111001</t>
  </si>
  <si>
    <t>Provedení izolace proti zemní vlhkosti vodorovné za studena nátěrem penetračním</t>
  </si>
  <si>
    <t>-759424437</t>
  </si>
  <si>
    <t>Provedení izolace proti zemní vlhkosti natěradly a tmely za studena na ploše vodorovné V nátěrem penetračním</t>
  </si>
  <si>
    <t>5,34</t>
  </si>
  <si>
    <t>45</t>
  </si>
  <si>
    <t>111631500</t>
  </si>
  <si>
    <t>lak asfaltový ALP/9 (MJ t) bal 9 kg</t>
  </si>
  <si>
    <t>-19595340</t>
  </si>
  <si>
    <t>lak asfaltový penetrační (MJ t) bal 9 kg</t>
  </si>
  <si>
    <t>5,34*0,0003</t>
  </si>
  <si>
    <t>46</t>
  </si>
  <si>
    <t>711113117</t>
  </si>
  <si>
    <t xml:space="preserve">Izolace proti zemní vlhkosti vodorovná za studena těsnicí stěrkou  </t>
  </si>
  <si>
    <t>-1390572878</t>
  </si>
  <si>
    <t xml:space="preserve">Izolace proti zemní vlhkosti natěradly a tmely za studena na ploše vodorovné V těsnicí stěrkou nepružnou  </t>
  </si>
  <si>
    <t>47</t>
  </si>
  <si>
    <t>711113127</t>
  </si>
  <si>
    <t xml:space="preserve">Izolace proti zemní vlhkosti svislá za studena těsnicí stěrkou  </t>
  </si>
  <si>
    <t>1806902474</t>
  </si>
  <si>
    <t xml:space="preserve">Izolace proti zemní vlhkosti natěradly a tmely za studena na ploše svislé S těsnicí stěrkou </t>
  </si>
  <si>
    <t>viz ker.obklad</t>
  </si>
  <si>
    <t>29,81</t>
  </si>
  <si>
    <t>48</t>
  </si>
  <si>
    <t>711141559</t>
  </si>
  <si>
    <t>Provedení izolace proti zemní vlhkosti pásy přitavením vodorovné NAIP</t>
  </si>
  <si>
    <t>-1289829064</t>
  </si>
  <si>
    <t>Provedení izolace proti zemní vlhkosti pásy přitavením NAIP na ploše vodorovné V</t>
  </si>
  <si>
    <t>49</t>
  </si>
  <si>
    <t>628526740</t>
  </si>
  <si>
    <t xml:space="preserve">pás modifikovaný SBS  </t>
  </si>
  <si>
    <t>469921582</t>
  </si>
  <si>
    <t>pásy s modifikovaným asfaltem vložka skleněná rohož</t>
  </si>
  <si>
    <t>5,34*1,15</t>
  </si>
  <si>
    <t>50</t>
  </si>
  <si>
    <t>998711101</t>
  </si>
  <si>
    <t>Přesun hmot tonážní pro izolace proti vodě, vlhkosti a plynům v objektech výšky do 6 m</t>
  </si>
  <si>
    <t>-757182168</t>
  </si>
  <si>
    <t>Přesun hmot pro izolace proti vodě, vlhkosti a plynům stanovený z hmotnosti přesunovaného materiálu vodorovná dopravní vzdálenost do 50 m v objektech výšky do 6 m</t>
  </si>
  <si>
    <t>763</t>
  </si>
  <si>
    <t>Konstrukce suché výstavby</t>
  </si>
  <si>
    <t>51</t>
  </si>
  <si>
    <t>763431011</t>
  </si>
  <si>
    <t>Montáž minerálního podhledu s vyjímatelnými panely vel. do 0,36 m2 na zavěšený polozapuštěný rošt</t>
  </si>
  <si>
    <t>-1787755047</t>
  </si>
  <si>
    <t>Montáž podhledu minerálního včetně zavěšeného roštu polozapuštěného s panely vyjímatelnými, velikosti panelů do 0,36 m2</t>
  </si>
  <si>
    <t>52</t>
  </si>
  <si>
    <t>5903604001</t>
  </si>
  <si>
    <t>podhled minerální kazetový odolný vůči vlhku</t>
  </si>
  <si>
    <t>-1293293712</t>
  </si>
  <si>
    <t>panel akustický skrytý nosný rastr bílá 600x2000x20mm</t>
  </si>
  <si>
    <t>5,34*1,1</t>
  </si>
  <si>
    <t>53</t>
  </si>
  <si>
    <t>763431041</t>
  </si>
  <si>
    <t>Příplatek k montáži minerálního podhledu na zavěšený rošt za výšku zavěšení přes 0,5 do 1,0 m</t>
  </si>
  <si>
    <t>-1947842161</t>
  </si>
  <si>
    <t>Montáž podhledu minerálního včetně zavěšeného roštu Příplatek k cenám: za výšku zavěšení přes 0,5 do 1,0 m</t>
  </si>
  <si>
    <t>54</t>
  </si>
  <si>
    <t>998763301</t>
  </si>
  <si>
    <t>Přesun hmot tonážní pro sádrokartonové konstrukce v objektech v do 6 m</t>
  </si>
  <si>
    <t>-2044180009</t>
  </si>
  <si>
    <t>Přesun hmot pro konstrukce montované z desek sádrokartonových, sádrovláknitých, cementovláknitých nebo cementových stanovený z hmotnosti přesunovaného materiálu vodorovná dopravní vzdálenost do 50 m v objektech výšky do 6 m</t>
  </si>
  <si>
    <t>766</t>
  </si>
  <si>
    <t>Konstrukce truhlářské</t>
  </si>
  <si>
    <t>55</t>
  </si>
  <si>
    <t>766111820</t>
  </si>
  <si>
    <t>Demontáž truhlářských stěn dřevěných plných</t>
  </si>
  <si>
    <t>1785946861</t>
  </si>
  <si>
    <t>Demontáž dřevěných stěn plných</t>
  </si>
  <si>
    <t>2,5*3,5</t>
  </si>
  <si>
    <t>(1,25+0,05+6,15+0,05+9,45+2,15)*3,5</t>
  </si>
  <si>
    <t>2,55*3,5</t>
  </si>
  <si>
    <t>(9,45-0,65-0,95)*3,5</t>
  </si>
  <si>
    <t>(2,5+2,95+0,05+6,36)*3,5</t>
  </si>
  <si>
    <t>56</t>
  </si>
  <si>
    <t>766411811</t>
  </si>
  <si>
    <t>Demontáž truhlářského obložení stěn z panelů plochy do 1,5 m2</t>
  </si>
  <si>
    <t>1283455015</t>
  </si>
  <si>
    <t>Demontáž obložení stěn panely, plochy do 1,5 m2</t>
  </si>
  <si>
    <t>obložení sloupy</t>
  </si>
  <si>
    <t>(0,65+0,65)*2*3,5*4</t>
  </si>
  <si>
    <t>(0,95+0,65+0,95)*3,5</t>
  </si>
  <si>
    <t>1,5*3,5</t>
  </si>
  <si>
    <t>57</t>
  </si>
  <si>
    <t>766411822</t>
  </si>
  <si>
    <t>Demontáž truhlářského obložení stěn podkladových roštů</t>
  </si>
  <si>
    <t>-917424665</t>
  </si>
  <si>
    <t>Demontáž obložení stěn podkladových roštů</t>
  </si>
  <si>
    <t>58</t>
  </si>
  <si>
    <t>766414242</t>
  </si>
  <si>
    <t>Montáž obložení stěn plochy do 5 m2 panely z aglomerovaných desek do 1,50 m2</t>
  </si>
  <si>
    <t>-1077641209</t>
  </si>
  <si>
    <t>Montáž obložení stěn plochy do 5 m2 panely obkladovými z aglomerovaných desek, plochy přes 0,60 do 1,50 m2</t>
  </si>
  <si>
    <t>59</t>
  </si>
  <si>
    <t>6062114301</t>
  </si>
  <si>
    <t>truhlářské obložení - použito stávající</t>
  </si>
  <si>
    <t>569063864</t>
  </si>
  <si>
    <t>60</t>
  </si>
  <si>
    <t>766417211</t>
  </si>
  <si>
    <t>Montáž obložení stěn podkladového roštu</t>
  </si>
  <si>
    <t>-1763609617</t>
  </si>
  <si>
    <t>Montáž obložení stěn rošt podkladový</t>
  </si>
  <si>
    <t>50,575/0,25</t>
  </si>
  <si>
    <t>61</t>
  </si>
  <si>
    <t>6051411101</t>
  </si>
  <si>
    <t>podkladový rošt - použit stávající</t>
  </si>
  <si>
    <t>-1409875180</t>
  </si>
  <si>
    <t>62</t>
  </si>
  <si>
    <t>766660001</t>
  </si>
  <si>
    <t>Montáž dveřních křídel otvíravých 1křídlových š do 0,8 m do ocelové zárubně</t>
  </si>
  <si>
    <t>-1578960795</t>
  </si>
  <si>
    <t>Montáž dveřních křídel dřevěných nebo plastových otevíravých do ocelové zárubně povrchově upravených jednokřídlových, šířky do 800 mm</t>
  </si>
  <si>
    <t>63</t>
  </si>
  <si>
    <t>611629340</t>
  </si>
  <si>
    <t>dveře vnitřní hladké laminované plné 1křídlé 80x197 cm</t>
  </si>
  <si>
    <t>806083550</t>
  </si>
  <si>
    <t>64</t>
  </si>
  <si>
    <t>766660002</t>
  </si>
  <si>
    <t>Montáž dveřních křídel otvíravých 1křídlových š přes 0,8 m do ocelové zárubně</t>
  </si>
  <si>
    <t>-784080300</t>
  </si>
  <si>
    <t>Montáž dveřních křídel dřevěných nebo plastových otevíravých do ocelové zárubně povrchově upravených jednokřídlových, šířky přes 800 mm</t>
  </si>
  <si>
    <t>65</t>
  </si>
  <si>
    <t>611629360</t>
  </si>
  <si>
    <t>dveře vnitřní hladké laminované plné 1křídlé 90x197 cm</t>
  </si>
  <si>
    <t>-1817762259</t>
  </si>
  <si>
    <t>66</t>
  </si>
  <si>
    <t>766660722</t>
  </si>
  <si>
    <t xml:space="preserve">Montáž dveřního kování  </t>
  </si>
  <si>
    <t>1885254237</t>
  </si>
  <si>
    <t>Montáž dveřních křídel dřevěných nebo plastových ostatní práce dveřního kování zámku</t>
  </si>
  <si>
    <t>67</t>
  </si>
  <si>
    <t>549146200</t>
  </si>
  <si>
    <t xml:space="preserve">klika včetně rozet a montážního materiálu </t>
  </si>
  <si>
    <t>-855425260</t>
  </si>
  <si>
    <t>68</t>
  </si>
  <si>
    <t>766695213</t>
  </si>
  <si>
    <t>Montáž truhlářských prahů dveří 1křídlových šířky přes 10 cm</t>
  </si>
  <si>
    <t>-1414542240</t>
  </si>
  <si>
    <t>Montáž ostatních truhlářských konstrukcí prahů dveří jednokřídlových, šířky přes 100 mm</t>
  </si>
  <si>
    <t>69</t>
  </si>
  <si>
    <t>611874010</t>
  </si>
  <si>
    <t>prah dveřní dřevěný bukový tl 2 cm dl.82 cm š 15 cm</t>
  </si>
  <si>
    <t>-2035238506</t>
  </si>
  <si>
    <t>70</t>
  </si>
  <si>
    <t>611874210</t>
  </si>
  <si>
    <t>prah dveřní dřevěný bukový tl 2 cm dl.92 cm š 15 cm</t>
  </si>
  <si>
    <t>1715723562</t>
  </si>
  <si>
    <t>71</t>
  </si>
  <si>
    <t>998766101</t>
  </si>
  <si>
    <t>Přesun hmot tonážní pro konstrukce truhlářské v objektech v do 6 m</t>
  </si>
  <si>
    <t>2022283937</t>
  </si>
  <si>
    <t>Přesun hmot pro konstrukce truhlářské stanovený z hmotnosti přesunovaného materiálu vodorovná dopravní vzdálenost do 50 m v objektech výšky do 6 m</t>
  </si>
  <si>
    <t>771</t>
  </si>
  <si>
    <t>Podlahy z dlaždic</t>
  </si>
  <si>
    <t>72</t>
  </si>
  <si>
    <t>771474113</t>
  </si>
  <si>
    <t>Montáž soklíků z dlaždic keramických rovných flexibilní lepidlo v do 120 mm</t>
  </si>
  <si>
    <t>23516498</t>
  </si>
  <si>
    <t>Montáž soklíků z dlaždic keramických lepených flexibilním lepidlem rovných výšky přes 90 do 120 mm</t>
  </si>
  <si>
    <t>č111</t>
  </si>
  <si>
    <t>6,3+6+1+0,15+19,5</t>
  </si>
  <si>
    <t>-0,9</t>
  </si>
  <si>
    <t>11,45</t>
  </si>
  <si>
    <t>73</t>
  </si>
  <si>
    <t>5976131201</t>
  </si>
  <si>
    <t xml:space="preserve">sokl keramický v.10cm I. j. </t>
  </si>
  <si>
    <t>1086955305</t>
  </si>
  <si>
    <t>42,6*1,1</t>
  </si>
  <si>
    <t>74</t>
  </si>
  <si>
    <t>771574118</t>
  </si>
  <si>
    <t>Montáž podlah keramických režných hladkých lepených flexibilním lepidlem do 45 ks/m2</t>
  </si>
  <si>
    <t>-1385013832</t>
  </si>
  <si>
    <t>Montáž podlah z dlaždic keramických lepených flexibilním lepidlem režných nebo glazovaných hladkých přes 35 do 45 ks/ m2</t>
  </si>
  <si>
    <t>č111 - pozn.4</t>
  </si>
  <si>
    <t>11,45*0,7</t>
  </si>
  <si>
    <t>75</t>
  </si>
  <si>
    <t>5976111001</t>
  </si>
  <si>
    <t>dlaždice keramické I. j.</t>
  </si>
  <si>
    <t>752431648</t>
  </si>
  <si>
    <t>13,355*1,1</t>
  </si>
  <si>
    <t>76</t>
  </si>
  <si>
    <t>771591111</t>
  </si>
  <si>
    <t>Podlahy penetrace podkladu</t>
  </si>
  <si>
    <t>-724000958</t>
  </si>
  <si>
    <t>Podlahy - ostatní práce penetrace podkladu</t>
  </si>
  <si>
    <t>13,355*2</t>
  </si>
  <si>
    <t>77</t>
  </si>
  <si>
    <t>771591115</t>
  </si>
  <si>
    <t>Podlahy spárování silikonem</t>
  </si>
  <si>
    <t>1670612110</t>
  </si>
  <si>
    <t>Podlahy - ostatní práce spárování silikonem</t>
  </si>
  <si>
    <t>78</t>
  </si>
  <si>
    <t>771990111</t>
  </si>
  <si>
    <t>Vyrovnání podkladu samonivelační stěrkou tl 4 mm pevnosti 15 Mpa</t>
  </si>
  <si>
    <t>-1983051291</t>
  </si>
  <si>
    <t>Vyrovnání podkladní vrstvy samonivelační stěrkou tl. 4 mm, min. pevnosti 15 MPa</t>
  </si>
  <si>
    <t>79</t>
  </si>
  <si>
    <t>998771101</t>
  </si>
  <si>
    <t>Přesun hmot tonážní pro podlahy z dlaždic v objektech v do 6 m</t>
  </si>
  <si>
    <t>-846663462</t>
  </si>
  <si>
    <t>Přesun hmot pro podlahy z dlaždic stanovený z hmotnosti přesunovaného materiálu vodorovná dopravní vzdálenost do 50 m v objektech výšky do 6 m</t>
  </si>
  <si>
    <t>776</t>
  </si>
  <si>
    <t>Podlahy povlakové</t>
  </si>
  <si>
    <t>80</t>
  </si>
  <si>
    <t>776111116</t>
  </si>
  <si>
    <t>Odstranění zbytků lepidla z podkladu povlakových podlah broušením</t>
  </si>
  <si>
    <t>1083938694</t>
  </si>
  <si>
    <t>Příprava podkladu broušení podlah stávajícího podkladu pro odstranění lepidla (po starých krytinách)</t>
  </si>
  <si>
    <t>č112+113</t>
  </si>
  <si>
    <t>5,08+25,93</t>
  </si>
  <si>
    <t>81</t>
  </si>
  <si>
    <t>776111311</t>
  </si>
  <si>
    <t>Vysátí podkladu povlakových podlah</t>
  </si>
  <si>
    <t>-2041487994</t>
  </si>
  <si>
    <t>Příprava podkladu vysátí podlah</t>
  </si>
  <si>
    <t>82</t>
  </si>
  <si>
    <t>776121321</t>
  </si>
  <si>
    <t xml:space="preserve">Vodou ředitelná penetrace savého podkladu povlakových podlah  </t>
  </si>
  <si>
    <t>-484167304</t>
  </si>
  <si>
    <t>Příprava podkladu penetrace podlah</t>
  </si>
  <si>
    <t>31,01*2</t>
  </si>
  <si>
    <t>83</t>
  </si>
  <si>
    <t>776141114</t>
  </si>
  <si>
    <t>Vyrovnání podkladu povlakových podlah stěrkou pevnosti 20 MPa tl 10 mm</t>
  </si>
  <si>
    <t>-243833146</t>
  </si>
  <si>
    <t>Příprava podkladu vyrovnání samonivelační stěrkou podlah min.pevnosti 20 MPa, tloušťky přes 8 do 10 mm</t>
  </si>
  <si>
    <t>84</t>
  </si>
  <si>
    <t>776201812</t>
  </si>
  <si>
    <t>Demontáž lepených povlakových podlah s podložkou ručně</t>
  </si>
  <si>
    <t>694165756</t>
  </si>
  <si>
    <t>Demontáž povlakových podlahovin lepených ručně s podložkou</t>
  </si>
  <si>
    <t>nové č.109</t>
  </si>
  <si>
    <t>nové č.112+113</t>
  </si>
  <si>
    <t>85</t>
  </si>
  <si>
    <t>776231111</t>
  </si>
  <si>
    <t>Lepení lamel a čtverců z vinylu standardním lepidlem vč.lepidla</t>
  </si>
  <si>
    <t>-154546033</t>
  </si>
  <si>
    <t>Montáž podlahovin z vinylu lepením lamel nebo čtverců standardním lepidlem</t>
  </si>
  <si>
    <t>86</t>
  </si>
  <si>
    <t>2841106401</t>
  </si>
  <si>
    <t>vinylová podlahovina vysoce odolná homogenní protiskluzná se vsypem, vyztužená mřížkou ze skelného vlákna tl.2mm - specifikace viz skladby podlah</t>
  </si>
  <si>
    <t>-74214287</t>
  </si>
  <si>
    <t>31,01*1,1</t>
  </si>
  <si>
    <t>87</t>
  </si>
  <si>
    <t>776411111</t>
  </si>
  <si>
    <t>Montáž obvodových soklíků výšky do 80 mm lepením vč.lepidla</t>
  </si>
  <si>
    <t>-360947796</t>
  </si>
  <si>
    <t>Montáž soklíků lepením obvodových, výšky do 80 mm</t>
  </si>
  <si>
    <t>č108</t>
  </si>
  <si>
    <t>0,8+0,4+5,6+0,4*3+2,5+11,53+2,5</t>
  </si>
  <si>
    <t>č115</t>
  </si>
  <si>
    <t>6,3+0,15*2+3+0,4*3+2,5+6,1+2,5+0,4*3+5,6+0,4+0,8</t>
  </si>
  <si>
    <t>88</t>
  </si>
  <si>
    <t>6975120401</t>
  </si>
  <si>
    <t>lišta kobercová v.70mm</t>
  </si>
  <si>
    <t>1367634505</t>
  </si>
  <si>
    <t>lišta kobercová 5,5 x 0,9 x 250 cm</t>
  </si>
  <si>
    <t>53,53*1,1</t>
  </si>
  <si>
    <t>58,883*1,02 'Přepočtené koeficientem množství</t>
  </si>
  <si>
    <t>89</t>
  </si>
  <si>
    <t>776411191</t>
  </si>
  <si>
    <t>M+D systémového obrubového žlabu s ukončením systémovým profilem a vytažením podlahové krytiny v.100m na sokl</t>
  </si>
  <si>
    <t>1401590916</t>
  </si>
  <si>
    <t>(2+2,95)*2</t>
  </si>
  <si>
    <t>č113</t>
  </si>
  <si>
    <t>(9,2+2,95)*2</t>
  </si>
  <si>
    <t>0,4*3</t>
  </si>
  <si>
    <t>90</t>
  </si>
  <si>
    <t>998776101</t>
  </si>
  <si>
    <t>Přesun hmot tonážní pro podlahy povlakové v objektech v do 6 m</t>
  </si>
  <si>
    <t>-131077770</t>
  </si>
  <si>
    <t>Přesun hmot pro podlahy povlakové stanovený z hmotnosti přesunovaného materiálu vodorovná dopravní vzdálenost do 50 m v objektech výšky do 6 m</t>
  </si>
  <si>
    <t>781</t>
  </si>
  <si>
    <t>Dokončovací práce - obklady</t>
  </si>
  <si>
    <t>91</t>
  </si>
  <si>
    <t>781414114</t>
  </si>
  <si>
    <t>Montáž obkladaček vnitřních pórovinových pravoúhlých do 45 ks/m2 lepených flexibilním lepidlem</t>
  </si>
  <si>
    <t>1082537526</t>
  </si>
  <si>
    <t>Montáž obkladů vnitřních stěn z obkladaček a dekorů (listel) pórovinových lepených flexibilním lepidlem z obkladaček pravoúhlých přes 35 do 45 ks/m2</t>
  </si>
  <si>
    <t>(2,4+2,25)*2*1,2</t>
  </si>
  <si>
    <t>-0,8*1,2</t>
  </si>
  <si>
    <t>(2,95+2)*2*2</t>
  </si>
  <si>
    <t>1*0,15</t>
  </si>
  <si>
    <t>(0,6+1,5)*0,6</t>
  </si>
  <si>
    <t>92</t>
  </si>
  <si>
    <t>5976100001</t>
  </si>
  <si>
    <t>obkládačky keramické I. j.</t>
  </si>
  <si>
    <t>949914713</t>
  </si>
  <si>
    <t>29,81*1,1</t>
  </si>
  <si>
    <t>93</t>
  </si>
  <si>
    <t>781494511</t>
  </si>
  <si>
    <t>Plastové profily ukončovací lepené flexibilním lepidlem</t>
  </si>
  <si>
    <t>-1934851273</t>
  </si>
  <si>
    <t>Ostatní prvky plastové profily ukončovací a dilatační lepené flexibilním lepidlem ukončovací</t>
  </si>
  <si>
    <t>(2,4+2,25)*2</t>
  </si>
  <si>
    <t>-0,8</t>
  </si>
  <si>
    <t>(2,95+2)*2</t>
  </si>
  <si>
    <t>1,5+1</t>
  </si>
  <si>
    <t>0,6+1,5+0,6*2</t>
  </si>
  <si>
    <t>94</t>
  </si>
  <si>
    <t>781495111</t>
  </si>
  <si>
    <t>Penetrace podkladu vnitřních obkladů</t>
  </si>
  <si>
    <t>342057431</t>
  </si>
  <si>
    <t>Ostatní prvky ostatní práce penetrace podkladu</t>
  </si>
  <si>
    <t>95</t>
  </si>
  <si>
    <t>781495115</t>
  </si>
  <si>
    <t>Spárování vnitřních obkladů silikonem</t>
  </si>
  <si>
    <t>531733069</t>
  </si>
  <si>
    <t>Ostatní prvky ostatní práce spárování silikonem</t>
  </si>
  <si>
    <t>96</t>
  </si>
  <si>
    <t>998781101</t>
  </si>
  <si>
    <t>Přesun hmot tonážní pro obklady keramické v objektech v do 6 m</t>
  </si>
  <si>
    <t>-980797319</t>
  </si>
  <si>
    <t>Přesun hmot pro obklady keramické stanovený z hmotnosti přesunovaného materiálu vodorovná dopravní vzdálenost do 50 m v objektech výšky do 6 m</t>
  </si>
  <si>
    <t>783</t>
  </si>
  <si>
    <t>Dokončovací práce - nátěry</t>
  </si>
  <si>
    <t>97</t>
  </si>
  <si>
    <t>783001</t>
  </si>
  <si>
    <t>Nátěr ocelových zárubní</t>
  </si>
  <si>
    <t>-747829362</t>
  </si>
  <si>
    <t>784</t>
  </si>
  <si>
    <t>Dokončovací práce - malby a tapety</t>
  </si>
  <si>
    <t>98</t>
  </si>
  <si>
    <t>784181101</t>
  </si>
  <si>
    <t>Základní akrylátová jednonásobná penetrace podkladu v místnostech výšky do 3,80m</t>
  </si>
  <si>
    <t>-1187008400</t>
  </si>
  <si>
    <t>Penetrace podkladu jednonásobná základní akrylátová v místnostech výšky do 3,80 m</t>
  </si>
  <si>
    <t>(2,5+3+0,15+6,3)*3,5*2</t>
  </si>
  <si>
    <t>(1+0,15+6,1+0,15+9,4+2,5+2,55*2)*3,5*2</t>
  </si>
  <si>
    <t>(11,45+2,95)*3,5*2</t>
  </si>
  <si>
    <t>99</t>
  </si>
  <si>
    <t>784211121</t>
  </si>
  <si>
    <t>Dvojnásobné bílé malby ze směsí za mokra středně otěruvzdorných v místnostech výšky do 3,80 m</t>
  </si>
  <si>
    <t>-1208075177</t>
  </si>
  <si>
    <t>Malby z malířských směsí otěruvzdorných za mokra dvojnásobné, bílé za mokra otěruvzdorné středně v místnostech výšky do 3,80 m</t>
  </si>
  <si>
    <t>786</t>
  </si>
  <si>
    <t>Dokončovací práce - čalounické úpravy</t>
  </si>
  <si>
    <t>100</t>
  </si>
  <si>
    <t>786001</t>
  </si>
  <si>
    <t xml:space="preserve">M+D stahovací rolety 305x150cm, ruční ovládání </t>
  </si>
  <si>
    <t>-688459667</t>
  </si>
  <si>
    <t>02 - Zařízení vzduchotechniky</t>
  </si>
  <si>
    <t>- U veškěrých dodávek a výrobků bude do ceny zahrnuta jejich montáž vč. dodávky potřebného kotvení, doplňkového materiálu, staveništní a mimo staveništní dopravy v případě že tyto činosti nejsou oceněny v samostatných položkách jednotlivých částí soupisu prací. U vybraných výrobků je nutné do ceny díla zahrnout zpracování dodavatelské případně výrobní dokumentace, dále výrobu prototypů, provádění baravného a materiálového vzorkování apod._x000D_
- Uchazeč o veřejnou zakázku je povinen při oceňování soutěžního SOUPISU PRACÍ ocenit veškeré položky uvedené v soupisech a provést kontrolu funkce aritmetických vzorců jednotlivých položkových SOUPISŮ ve vazbě na jednotlivé oddíly, rekapitulace a krycí listy._x000D_
- Kde není výslovně uvedeno, bude pracovní postup a technologie provádění stanovena oprávněnou osobou zhotovitele _x000D_
- Pro sestavení SOUPISU PRACÍ v podrobnostech vymezených vyhl. č. 169/2016Sb. byla použita v převážné míře cenová soustava ÚRS._x000D_
- V případě nejasností u některé z položek uváděných v supisu prací, kontaktuje uchazeč zadavatele._x000D_
- Vlastní položky, komplety, soubory a položky s vyšší cenou než dle ceníku jsou stanoveny na základě zkušeností projektanta z období 3 let a odpovídají situaci na trhu._x000D_
- Tento soupis prací je nedílnou součástí komplexního celkového soupisu na předmětnou akci._x000D_
- Stavba doloží množství odpadu uloženého na skládce platným vážnými lístky_x000D_
- Tato část soupisu prací vychází dle vyhlášky 169/2016 Sb. z následujících grafických a textových_x000D_
částí projektové dokumentace: _x000D_
A. Průvodní zpráva_x000D_
B. Souhrnná technická zpráva_x000D_
C1. Situační výkres širších vztahů_x000D_
1.1.0 Technická zpráva (společná pro oddíly 1.1, 1.2 a 1.4)_x000D_
1.4.1 Půdorys 1.PP (EI, SLP, ZTI)_x000D_
1.4.2 Půdorys 1.NP (EI, SLP, ZTI, VZT)_x000D_
E. Dokladová část</t>
  </si>
  <si>
    <t xml:space="preserve">    751 - Vzduchotechnika</t>
  </si>
  <si>
    <t>751</t>
  </si>
  <si>
    <t>Vzduchotechnika</t>
  </si>
  <si>
    <t>751122011</t>
  </si>
  <si>
    <t>Mtž vent rad ntl nástěnného základního D do 100 mm</t>
  </si>
  <si>
    <t>1206344291</t>
  </si>
  <si>
    <t>Montáž ventilátoru radiálního nízkotlakého nástěnného základního, průměru do 100 mm</t>
  </si>
  <si>
    <t>1.01</t>
  </si>
  <si>
    <t>malý radiální ventilátor 150m3/h (100Pa)</t>
  </si>
  <si>
    <t>-1136990561</t>
  </si>
  <si>
    <t xml:space="preserve">malý radiální ventilátor 150m3/h (100Pa)
</t>
  </si>
  <si>
    <t>1.02</t>
  </si>
  <si>
    <t>malý radiální ventilátor 50m3/h (100Pa)</t>
  </si>
  <si>
    <t>465633406</t>
  </si>
  <si>
    <t xml:space="preserve">malý radiální ventilátor 50m3/h (100Pa)
</t>
  </si>
  <si>
    <t>1.03</t>
  </si>
  <si>
    <t>Pomocná konstrukce pro uchycení ventilátoru ve volném prostoru</t>
  </si>
  <si>
    <t>1523091138</t>
  </si>
  <si>
    <t>751514678</t>
  </si>
  <si>
    <t>Mtž škrtící klapky do plech potrubí kruhové bez příruby D do 100 mm</t>
  </si>
  <si>
    <t>1858689344</t>
  </si>
  <si>
    <t>Montáž škrtící klapky nebo zpětné klapky do plechového potrubí kruhové bez příruby, průměru do 100 mm</t>
  </si>
  <si>
    <t>13.02</t>
  </si>
  <si>
    <t>zpětná klapka D100mm</t>
  </si>
  <si>
    <t>-26141602</t>
  </si>
  <si>
    <t>751510041</t>
  </si>
  <si>
    <t>Vzduchotechnické potrubí pozink kruhové spirálně vinuté D do 100 mm</t>
  </si>
  <si>
    <t>1858148465</t>
  </si>
  <si>
    <t>Vzduchotechnické potrubí z pozinkovaného plechu kruhové, trouba spirálně vinutá bez příruby, průměru do 100 mm
včetně tvarovek
!! povrchová úprva  komaxit - černá barva !!</t>
  </si>
  <si>
    <t>751581351</t>
  </si>
  <si>
    <t>Protipožární prostup  stěnou kruhového potrubí průměru do 100 šířka spáry 25 mm</t>
  </si>
  <si>
    <t>210381809</t>
  </si>
  <si>
    <t>Protipožární ochrana vzduchotechnického potrubí prostup kruhového potrubí stěnou, průměru potrubí do 100 mm</t>
  </si>
  <si>
    <t>03 - Zdravotně technické instalace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</si>
  <si>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</si>
  <si>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</si>
  <si>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</si>
  <si>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</si>
  <si>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>721</t>
  </si>
  <si>
    <t>Zdravotechnika - vnitřní kanalizace</t>
  </si>
  <si>
    <t>721140905</t>
  </si>
  <si>
    <t>Potrubí litinové vsazení odbočky DN 100</t>
  </si>
  <si>
    <t>-1260833569</t>
  </si>
  <si>
    <t>Opravy odpadního potrubí litinového vsazení odbočky do potrubí DN 100</t>
  </si>
  <si>
    <t>721140915</t>
  </si>
  <si>
    <t>Potrubí litinové propojení potrubí DN 100</t>
  </si>
  <si>
    <t>-301436888</t>
  </si>
  <si>
    <t>Opravy odpadního potrubí litinového propojení dosavadního potrubí DN 100</t>
  </si>
  <si>
    <t>721140925</t>
  </si>
  <si>
    <t>Potrubí litinové odpadní krácení trub DN 100</t>
  </si>
  <si>
    <t>-1413664993</t>
  </si>
  <si>
    <t>Opravy odpadního potrubí litinového krácení trub DN 100</t>
  </si>
  <si>
    <t>721174004</t>
  </si>
  <si>
    <t>Potrubí kanalizační z PP svodné systém HT DN 70</t>
  </si>
  <si>
    <t>-688401729</t>
  </si>
  <si>
    <t>Potrubí z plastových trub polypropylenové [HT systém] svodné (ležaté) DN 70</t>
  </si>
  <si>
    <t>721174005</t>
  </si>
  <si>
    <t>Potrubí kanalizační z PP svodné systém HT DN 100</t>
  </si>
  <si>
    <t>234794729</t>
  </si>
  <si>
    <t>Potrubí z plastových trub polypropylenové [HT systém] svodné (ležaté) DN 100</t>
  </si>
  <si>
    <t>721174025</t>
  </si>
  <si>
    <t>Potrubí kanalizační z PP odpadní systém HT DN 100</t>
  </si>
  <si>
    <t>114154742</t>
  </si>
  <si>
    <t>Potrubí z plastových trub polypropylenové [HT systém] odpadní (svislé) DN 100</t>
  </si>
  <si>
    <t>721174042</t>
  </si>
  <si>
    <t>Potrubí kanalizační z PP připojovací systém HT DN 40</t>
  </si>
  <si>
    <t>169430034</t>
  </si>
  <si>
    <t>Potrubí z plastových trub polypropylenové [HT systém] připojovací DN 40</t>
  </si>
  <si>
    <t>721174043</t>
  </si>
  <si>
    <t>Potrubí kanalizační z PP připojovací systém HT DN 50</t>
  </si>
  <si>
    <t>-1716942871</t>
  </si>
  <si>
    <t>Potrubí z plastových trub polypropylenové [HT systém] připojovací DN 50</t>
  </si>
  <si>
    <t>721174045</t>
  </si>
  <si>
    <t>Potrubí kanalizační z PP připojovací systém HT DN 100</t>
  </si>
  <si>
    <t>1572910470</t>
  </si>
  <si>
    <t>Potrubí z plastových trub polypropylenové [HT systém] připojovací DN 100</t>
  </si>
  <si>
    <t>721194104</t>
  </si>
  <si>
    <t>Vyvedení a upevnění odpadních výpustek DN 40</t>
  </si>
  <si>
    <t>-780833896</t>
  </si>
  <si>
    <t>Vyměření přípojek na potrubí vyvedení a upevnění odpadních výpustek DN 40</t>
  </si>
  <si>
    <t>721194105</t>
  </si>
  <si>
    <t>Vyvedení a upevnění odpadních výpustek DN 50</t>
  </si>
  <si>
    <t>-727889789</t>
  </si>
  <si>
    <t>Vyměření přípojek na potrubí vyvedení a upevnění odpadních výpustek DN 50</t>
  </si>
  <si>
    <t>721194109</t>
  </si>
  <si>
    <t>Vyvedení a upevnění odpadních výpustek DN 100</t>
  </si>
  <si>
    <t>-1956001198</t>
  </si>
  <si>
    <t>Vyměření přípojek na potrubí vyvedení a upevnění odpadních výpustek DN 100</t>
  </si>
  <si>
    <t>721211421</t>
  </si>
  <si>
    <t>Vpusť podlahová se svislým odtokem DN 50/75/110 mřížka nerez 115x115</t>
  </si>
  <si>
    <t>1898705452</t>
  </si>
  <si>
    <t>Podlahové vpusti se svislým odtokem DN 50/75/110 [HL 310N] mřížka nerez 115x115</t>
  </si>
  <si>
    <t>721226512</t>
  </si>
  <si>
    <t>Zápachová uzávěrka podomítková pro pračku a myčku DN 50</t>
  </si>
  <si>
    <t>1652397634</t>
  </si>
  <si>
    <t xml:space="preserve">Zápachové uzávěrky podomítkové (Pe) s krycí deskou pro pračku a myčku DN 50 </t>
  </si>
  <si>
    <t>721274124</t>
  </si>
  <si>
    <t>Přivzdušňovací ventil vnitřní odpadních potrubí DN 110</t>
  </si>
  <si>
    <t>-1324417893</t>
  </si>
  <si>
    <t>Ventily přivzdušňovací odpadních potrubí vnitřní DN 110</t>
  </si>
  <si>
    <t>721290111</t>
  </si>
  <si>
    <t>Zkouška těsnosti potrubí kanalizace vodou do DN 125</t>
  </si>
  <si>
    <t>-1899882871</t>
  </si>
  <si>
    <t>Zkouška těsnosti kanalizace v objektech vodou do DN 125</t>
  </si>
  <si>
    <t>3,5+12+4+1,5+16+2</t>
  </si>
  <si>
    <t>72117515R</t>
  </si>
  <si>
    <t>Zednické a stavební práce pro vnitřní kanalizaci</t>
  </si>
  <si>
    <t>-782538505</t>
  </si>
  <si>
    <t xml:space="preserve">Zednické a stavební práce pro vnitřní kanalizaci - vysekání drážek do zdi, vyspravení drážek, přeštukování a začištění, oprava malby dotčených stěn celých; rozebrání podhledů v místě vedení kanalizace vč. zpětné montáže; vybourání nutné části podlah v místě napojení stoupaček na ležatou kanalizaci vč. jejich vyspravení podkladních vrstev a dlažby  </t>
  </si>
  <si>
    <t>998721103</t>
  </si>
  <si>
    <t>Přesun hmot tonážní pro vnitřní kanalizace v objektech v do 24 m</t>
  </si>
  <si>
    <t>-1764788870</t>
  </si>
  <si>
    <t>Přesun hmot pro vnitřní kanalizace stanovený z hmotnosti přesunovaného materiálu vodorovná dopravní vzdálenost do 50 m v objektech výšky přes 12 do 24 m</t>
  </si>
  <si>
    <t>722</t>
  </si>
  <si>
    <t>Zdravotechnika - vnitřní vodovod</t>
  </si>
  <si>
    <t>722130233</t>
  </si>
  <si>
    <t>Potrubí vodovodní ocelové závitové pozinkované svařované běžné DN 25</t>
  </si>
  <si>
    <t>1052501483</t>
  </si>
  <si>
    <t>Potrubí z ocelových trubek pozinkovaných závitových svařovaných běžných DN 25</t>
  </si>
  <si>
    <t>722130916</t>
  </si>
  <si>
    <t>Potrubí pozinkované závitové přeřezání ocelové trubky do DN 50</t>
  </si>
  <si>
    <t>649893188</t>
  </si>
  <si>
    <t>Opravy vodovodního potrubí z ocelových trubek pozinkovaných závitových přeřezání ocelové trubky přes 25 do DN 50</t>
  </si>
  <si>
    <t>722131913</t>
  </si>
  <si>
    <t>Potrubí pozinkované závitové vsazení odbočky do potrubí DN 25</t>
  </si>
  <si>
    <t>soubor</t>
  </si>
  <si>
    <t>1214900378</t>
  </si>
  <si>
    <t>Opravy vodovodního potrubí z ocelových trubek pozinkovaných závitových vsazení odbočky do potrubí DN 25</t>
  </si>
  <si>
    <t>722171935</t>
  </si>
  <si>
    <t>Potrubí plastové výměna trub nebo tvarovek D do 40 mm</t>
  </si>
  <si>
    <t>1886736621</t>
  </si>
  <si>
    <t>Výměna trubky, tvarovky, vsazení odbočky na rozvodech vody z plastů D přes 32 do 40 mm</t>
  </si>
  <si>
    <t>722171937</t>
  </si>
  <si>
    <t>Potrubí plastové výměna trub nebo tvarovek D do 63 mm</t>
  </si>
  <si>
    <t>-206489803</t>
  </si>
  <si>
    <t>Výměna trubky, tvarovky, vsazení odbočky na rozvodech vody z plastů D přes 50 do 63 mm</t>
  </si>
  <si>
    <t>722174002</t>
  </si>
  <si>
    <t>Potrubí vodovodní plastové PPR svar polyfuze PN 16 D 20 x 2,8 mm</t>
  </si>
  <si>
    <t>1270632988</t>
  </si>
  <si>
    <t>Potrubí z plastových trubek z polypropylenu (PPR) svařovaných polyfuzně PN 16 (SDR 7,4) D 20 x 2,8</t>
  </si>
  <si>
    <t>23+17+6</t>
  </si>
  <si>
    <t>722174003</t>
  </si>
  <si>
    <t>Potrubí vodovodní plastové PPR svar polyfuze PN 16 D 25 x 3,5 mm</t>
  </si>
  <si>
    <t>2025949724</t>
  </si>
  <si>
    <t>Potrubí z plastových trubek z polypropylenu (PPR) svařovaných polyfuzně PN 16 (SDR 7,4) D 25 x 3,5</t>
  </si>
  <si>
    <t>6+6</t>
  </si>
  <si>
    <t>722181221</t>
  </si>
  <si>
    <t>Ochrana vodovodního potrubí přilepenými termoizolačními trubicemi z PE tl do 9 mm DN do 22 mm</t>
  </si>
  <si>
    <t>-142958904</t>
  </si>
  <si>
    <t>Ochrana potrubí termoizolačními trubicemi z pěnového polyetylenu PE přilepenými v příčných a podélných spojích, tloušťky izolace přes 6 do 9 mm, vnitřního průměru izolace DN do 22 mm</t>
  </si>
  <si>
    <t>722181222</t>
  </si>
  <si>
    <t>Ochrana vodovodního potrubí přilepenými termoizolačními trubicemi z PE tl do 9 mm DN do 45 mm</t>
  </si>
  <si>
    <t>-1631418228</t>
  </si>
  <si>
    <t>Ochrana potrubí termoizolačními trubicemi z pěnového polyetylenu PE přilepenými v příčných a podélných spojích, tloušťky izolace přes 6 do 9 mm, vnitřního průměru izolace DN přes 22 do 45 mm</t>
  </si>
  <si>
    <t>722181241</t>
  </si>
  <si>
    <t>Ochrana vodovodního potrubí přilepenými termoizolačními trubicemi z PE tl do 20 mm DN do 22 mm</t>
  </si>
  <si>
    <t>1374902459</t>
  </si>
  <si>
    <t>Ochrana potrubí termoizolačními trubicemi z pěnového polyetylenu PE přilepenými v příčných a podélných spojích, tloušťky izolace přes 13 do 20 mm, vnitřního průměru izolace DN do 22 mm</t>
  </si>
  <si>
    <t>722181242</t>
  </si>
  <si>
    <t>Ochrana vodovodního potrubí přilepenými termoizolačními trubicemi z PE tl do 20 mm DN do 45 mm</t>
  </si>
  <si>
    <t>-1556156058</t>
  </si>
  <si>
    <t>Ochrana potrubí termoizolačními trubicemi z pěnového polyetylenu PE přilepenými v příčných a podélných spojích, tloušťky izolace přes 13 do 20 mm, vnitřního průměru izolace DN přes 22 do 45 mm</t>
  </si>
  <si>
    <t>722190401</t>
  </si>
  <si>
    <t>Vyvedení a upevnění výpustku do DN 25</t>
  </si>
  <si>
    <t>449866188</t>
  </si>
  <si>
    <t>Zřízení přípojek na potrubí vyvedení a upevnění výpustek do DN 25</t>
  </si>
  <si>
    <t>722220111</t>
  </si>
  <si>
    <t>Nástěnka pro výtokový ventil G 1/2 s jedním závitem</t>
  </si>
  <si>
    <t>1786745566</t>
  </si>
  <si>
    <t>Armatury s jedním závitem nástěnky pro výtokový ventil G 1/2</t>
  </si>
  <si>
    <t>722220121</t>
  </si>
  <si>
    <t>Nástěnka pro baterii G 1/2 s jedním závitem</t>
  </si>
  <si>
    <t>pár</t>
  </si>
  <si>
    <t>-1422058507</t>
  </si>
  <si>
    <t>Armatury s jedním závitem nástěnky pro baterii G 1/2</t>
  </si>
  <si>
    <t>722224115</t>
  </si>
  <si>
    <t>Kohout plnicí nebo vypouštěcí G 1/2 PN 10 s jedním závitem</t>
  </si>
  <si>
    <t>-1330680615</t>
  </si>
  <si>
    <t>Armatury s jedním závitem kohouty plnicí a vypouštěcí PN 10 G 1/2</t>
  </si>
  <si>
    <t>722231083</t>
  </si>
  <si>
    <t>Ventil zpětný G 3/4 PN 16 do 90°C</t>
  </si>
  <si>
    <t>-644298325</t>
  </si>
  <si>
    <t>Armatury se dvěma závity ventily zpětné mosazné PN 16 do 90 st.C [EA] vnitřní závit G 3/4</t>
  </si>
  <si>
    <t>722232044</t>
  </si>
  <si>
    <t>Kohout kulový přímý G 3/4 PN 42 do 185°C vnitřní závit</t>
  </si>
  <si>
    <t>-2022441749</t>
  </si>
  <si>
    <t>Armatury se dvěma závity kulové kohouty PN 42 do 185  st.C přímé vnitřní závit  G 3/4</t>
  </si>
  <si>
    <t>722232043</t>
  </si>
  <si>
    <t>Kohout kulový přímý G 1/2 PN 42 do 185°C vnitřní závit</t>
  </si>
  <si>
    <t>219210021</t>
  </si>
  <si>
    <t>Armatury se dvěma závity kulové kohouty PN 42 do 185  st.C přímé vnitřní závit  G 1/2</t>
  </si>
  <si>
    <t>72223430R</t>
  </si>
  <si>
    <t>Vyvažovací ventil cirkulace teplé vody DN15 vnitřní závit</t>
  </si>
  <si>
    <t>893518491</t>
  </si>
  <si>
    <t xml:space="preserve">Vyvažovací ventil DN15 pro regulaci průtoku vody v potrubí cirkulace TV  </t>
  </si>
  <si>
    <t>72223999R</t>
  </si>
  <si>
    <t xml:space="preserve">Závěsy, objímky, upevňovací a kotvící prvky vodovodního potrubí </t>
  </si>
  <si>
    <t>1097576599</t>
  </si>
  <si>
    <t>72225013R</t>
  </si>
  <si>
    <t>Hydrantový systém s tvarově stálou hadicí D 25 x 30 m celoplechový - demontáž + zpětná montáž</t>
  </si>
  <si>
    <t>-23535858</t>
  </si>
  <si>
    <t>Požární příslušenství a armatury hydrantový systém s tvarově stálou hadicí celoplechový D 25 x 30 m - demontáž + zpětná montáž</t>
  </si>
  <si>
    <t>722290226</t>
  </si>
  <si>
    <t>Zkouška těsnosti vodovodního potrubí závitového do DN 50</t>
  </si>
  <si>
    <t>-793667449</t>
  </si>
  <si>
    <t>Zkoušky, proplach a desinfekce vodovodního potrubí zkoušky těsnosti vodovodního potrubí závitového do DN 50</t>
  </si>
  <si>
    <t>1+5+46+12</t>
  </si>
  <si>
    <t>722290234</t>
  </si>
  <si>
    <t>Proplach a dezinfekce vodovodního potrubí do DN 80</t>
  </si>
  <si>
    <t>-314721777</t>
  </si>
  <si>
    <t>Zkoušky, proplach a desinfekce vodovodního potrubí proplach a desinfekce vodovodního potrubí do DN 80</t>
  </si>
  <si>
    <t>72229024R</t>
  </si>
  <si>
    <t>Zednické práce pro vnitřní vodovod</t>
  </si>
  <si>
    <t>-180809810</t>
  </si>
  <si>
    <t>998722103</t>
  </si>
  <si>
    <t>Přesun hmot tonážní pro vnitřní vodovod v objektech v do 24 m</t>
  </si>
  <si>
    <t>-1929734274</t>
  </si>
  <si>
    <t>Přesun hmot pro vnitřní vodovod stanovený z hmotnosti přesunovaného materiálu vodorovná dopravní vzdálenost do 50 m v objektech výšky přes 12 do 24 m</t>
  </si>
  <si>
    <t>725</t>
  </si>
  <si>
    <t>Zdravotechnika - zařizovací předměty</t>
  </si>
  <si>
    <t>725111131</t>
  </si>
  <si>
    <t>Splachovač nádržkový plastový vysokopoložený</t>
  </si>
  <si>
    <t>-2086073929</t>
  </si>
  <si>
    <t>Zařízení záchodů splachovače nádržkové plastové vysokopoložené</t>
  </si>
  <si>
    <t>725112022</t>
  </si>
  <si>
    <t>Klozet keramický závěsný na nosné stěny s hlubokým splachováním odpad vodorovný</t>
  </si>
  <si>
    <t>-1073611349</t>
  </si>
  <si>
    <t>Zařízení záchodů klozety keramické závěsné na nosné stěny s hlubokým splachováním odpad vodorovný</t>
  </si>
  <si>
    <t>725211602</t>
  </si>
  <si>
    <t>Umyvadlo keramické připevněné na stěnu šrouby bílé bez krytu na sifon 550 mm</t>
  </si>
  <si>
    <t>-416164582</t>
  </si>
  <si>
    <t>Umyvadla keramická bez výtokových armatur se zápachovou uzávěrkou připevněná na stěnu šrouby bílá bez sloupu nebo krytu na sifon 550 mm</t>
  </si>
  <si>
    <t>725241142</t>
  </si>
  <si>
    <t>Vanička sprchová akrylátová čtvrtkruhová 900x900 mm</t>
  </si>
  <si>
    <t>2116782045</t>
  </si>
  <si>
    <t>Sprchové vaničky, boxy, kouty a zástěny sprchové vaničky akrylátové čtvrtkruhové 900x900 mm</t>
  </si>
  <si>
    <t>725245192</t>
  </si>
  <si>
    <t>Zástěna sprchová zásuvná čtyřdílná se dvěma posuvnými díly do výšky 2000 mm a šířky 900 mm čtvrtkruh</t>
  </si>
  <si>
    <t>-1223964593</t>
  </si>
  <si>
    <t>Sprchové vaničky, boxy, kouty a zástěny zástěny sprchové do výšky 2000 mm dveře zásuvné čtyřdílné se dvěma posuvnými díly 900 mm s čelním vstupem, šířky čtvrtkruhové, šířky</t>
  </si>
  <si>
    <t>725331111</t>
  </si>
  <si>
    <t>Výlevka bez výtokových armatur keramická se sklopnou plastovou mřížkou 425 mm</t>
  </si>
  <si>
    <t>-361365923</t>
  </si>
  <si>
    <t>Výlevky bez výtokových armatur a splachovací nádrže keramické se sklopnou plastovou mřížkou 425 mm</t>
  </si>
  <si>
    <t>725813111</t>
  </si>
  <si>
    <t>Ventil rohový bez připojovací trubičky nebo flexi hadičky G 1/2</t>
  </si>
  <si>
    <t>760936340</t>
  </si>
  <si>
    <t>Ventily rohové bez připojovací trubičky nebo flexi hadičky G 1/2</t>
  </si>
  <si>
    <t>725813112</t>
  </si>
  <si>
    <t>Ventil rohový pračkový G 3/4</t>
  </si>
  <si>
    <t>-1986647</t>
  </si>
  <si>
    <t>Ventily rohové bez připojovací trubičky nebo flexi hadičky pračkové G 3/4 [RIO 10794]</t>
  </si>
  <si>
    <t>725821312</t>
  </si>
  <si>
    <t>Baterie dřezové nástěnné pákové s otáčivým kulatým ústím a délkou ramínka 300 mm</t>
  </si>
  <si>
    <t>1915569465</t>
  </si>
  <si>
    <t>725822611</t>
  </si>
  <si>
    <t>Baterie umyvadlové stojánkové pákové bez výpusti</t>
  </si>
  <si>
    <t>1663007032</t>
  </si>
  <si>
    <t>725841311</t>
  </si>
  <si>
    <t>Baterie sprchové nástěnné pákové</t>
  </si>
  <si>
    <t>-1006729263</t>
  </si>
  <si>
    <t>725861102</t>
  </si>
  <si>
    <t>Zápachová uzávěrka pro umyvadla DN 40</t>
  </si>
  <si>
    <t>2137575282</t>
  </si>
  <si>
    <t>Zápachové uzávěrky zařizovacích předmětů pro umyvadla DN 40 [HL 132/40]</t>
  </si>
  <si>
    <t>998725103</t>
  </si>
  <si>
    <t>Přesun hmot tonážní pro zařizovací předměty v objektech v do 24 m</t>
  </si>
  <si>
    <t>-839988796</t>
  </si>
  <si>
    <t>Přesun hmot pro zařizovací předměty stanovený z hmotnosti přesunovaného materiálu vodorovná dopravní vzdálenost do 50 m v objektech výšky přes 12 do 24 m</t>
  </si>
  <si>
    <t>726</t>
  </si>
  <si>
    <t>Zdravotechnika - předstěnové instalace</t>
  </si>
  <si>
    <t>726111031</t>
  </si>
  <si>
    <t>Instalační předstěna - klozet s ovládáním zepředu v 1080 mm závěsný do masivní zděné kce</t>
  </si>
  <si>
    <t>1909371027</t>
  </si>
  <si>
    <t>Předstěnové instalační systémy pro zazdění [GEBERIT] do masivních zděných konstrukcí pro závěsné klozety ovládání zepředu, stavební výška 1080 mm</t>
  </si>
  <si>
    <t>998726113</t>
  </si>
  <si>
    <t>Přesun hmot tonážní pro instalační prefabrikáty v objektech v do 24 m</t>
  </si>
  <si>
    <t>-1513791078</t>
  </si>
  <si>
    <t>Přesun hmot pro instalační prefabrikáty stanovený z hmotnosti přesunovaného materiálu vodorovná dopravní vzdálenost do 50 m v objektech výšky přes 12 m do 24 m</t>
  </si>
  <si>
    <t>04 - Zařízení silnoproudé a slaboproudé elektrotechniky</t>
  </si>
  <si>
    <t xml:space="preserve">    740 - Elektromontáže - zkoušky a revize</t>
  </si>
  <si>
    <t xml:space="preserve">    741 - Elektroinstalace - silnoproud</t>
  </si>
  <si>
    <t xml:space="preserve">    743 - Elektromontáže - hrubá montáž</t>
  </si>
  <si>
    <t xml:space="preserve">    743V - SKS </t>
  </si>
  <si>
    <t xml:space="preserve">    744 - Elektromontáže - rozvody vodičů měděných</t>
  </si>
  <si>
    <t xml:space="preserve">    747 - Elektromontáže - kompletace rozvodů</t>
  </si>
  <si>
    <t>M - Práce a dodávky M</t>
  </si>
  <si>
    <t xml:space="preserve">    21-M - Elektromontáže</t>
  </si>
  <si>
    <t>740</t>
  </si>
  <si>
    <t>Elektromontáže - zkoušky a revize</t>
  </si>
  <si>
    <t>741810001</t>
  </si>
  <si>
    <t>Celková prohlídka elektrického rozvodu a zařízení do 100 000,- Kč</t>
  </si>
  <si>
    <t>-430903098</t>
  </si>
  <si>
    <t>Zkoušky a prohlídky elektrických rozvodů a zařízení celková prohlídka a vyhotovení revizní zprávy pro objem montážních prací do 100 tis. Kč</t>
  </si>
  <si>
    <t>741</t>
  </si>
  <si>
    <t>Elektroinstalace - silnoproud</t>
  </si>
  <si>
    <t>741110041</t>
  </si>
  <si>
    <t>Montáž trubka plastová ohebná D přes 11 do 23 mm uložená pevně</t>
  </si>
  <si>
    <t>-1927408827</t>
  </si>
  <si>
    <t>Montáž trubek elektroinstalačních s nasunutím nebo našroubováním do krabic plastových ohebných, uložených pevně, vnější D přes 11 do 23 mm</t>
  </si>
  <si>
    <t>345710630</t>
  </si>
  <si>
    <t>trubka elektroinstalační ohebná LPFLEX z PVC (ČSN) 2323</t>
  </si>
  <si>
    <t>746074613</t>
  </si>
  <si>
    <t>trubka elektroinstalační ohebná z PVC (ČSN) 2323</t>
  </si>
  <si>
    <t>25+6+17+17+5</t>
  </si>
  <si>
    <t>741110511</t>
  </si>
  <si>
    <t>Montáž lišta a kanálek vkládací šířky do 60 mm s víčkem</t>
  </si>
  <si>
    <t>1997140171</t>
  </si>
  <si>
    <t>Montáž lišt a kanálků elektroinstalačních se spojkami, ohyby a rohy a s nasunutím do krabic vkládacích s víčkem, šířky do 60 mm</t>
  </si>
  <si>
    <t>345718270</t>
  </si>
  <si>
    <t>lišta elektroinstalační hranatá bílá LHD 25 x 20</t>
  </si>
  <si>
    <t>-114190596</t>
  </si>
  <si>
    <t>lišta elektroinstalační hranatá bílá 25 x 20</t>
  </si>
  <si>
    <t>741310001</t>
  </si>
  <si>
    <t>Montáž vypínač nástěnný 1-jednopólový prostředí normální</t>
  </si>
  <si>
    <t>-346205556</t>
  </si>
  <si>
    <t>Montáž spínačů jedno nebo dvoupólových nástěnných se zapojením vodičů, pro prostředí normální vypínačů, řazení 1-jednopólových</t>
  </si>
  <si>
    <t>345354020</t>
  </si>
  <si>
    <t>přístroj spínače jednopólového 10A 3559-A01345 bezšroubový</t>
  </si>
  <si>
    <t>-1371364170</t>
  </si>
  <si>
    <t>741310022</t>
  </si>
  <si>
    <t>Montáž přepínač nástěnný 6-střídavý prostředí normální</t>
  </si>
  <si>
    <t>-11612297</t>
  </si>
  <si>
    <t>Montáž spínačů jedno nebo dvoupólových nástěnných se zapojením vodičů, pro prostředí normální přepínačů, řazení 6-střídavých</t>
  </si>
  <si>
    <t>345354080</t>
  </si>
  <si>
    <t>přístroj přepínače střídavého 10A 3559-A06345 bezšroubový</t>
  </si>
  <si>
    <t>1601946099</t>
  </si>
  <si>
    <t>345364900</t>
  </si>
  <si>
    <t>kryt spínače jednopáčkový jednoduchý pro spínače řazení 1,2,6,7,1/0 TANGO3558A-A651</t>
  </si>
  <si>
    <t>154957262</t>
  </si>
  <si>
    <t>kryt spínače jednopáčkový jednoduchý pro spínače řazení 1,2,6,7,1/0 3558A-A651</t>
  </si>
  <si>
    <t>345367000</t>
  </si>
  <si>
    <t>rámeček pro spínače a zásuvky TANGO 3901A-B10 jednonásobný</t>
  </si>
  <si>
    <t>-906911726</t>
  </si>
  <si>
    <t>rámeček pro spínače a zásuvky 3901A-B10 jednonásobný</t>
  </si>
  <si>
    <t>345367050</t>
  </si>
  <si>
    <t>rámeček pro spínače a zásuvky TANGO 3901A-B20 dvojnásobný, vodorovný</t>
  </si>
  <si>
    <t>1712953588</t>
  </si>
  <si>
    <t>rámeček pro spínače a zásuvky 3901A-B20 dvojnásobný, vodorovný</t>
  </si>
  <si>
    <t>345367100</t>
  </si>
  <si>
    <t>rámeček pro spínače a zásuvky TANGO 3901A-B30 trojnásobný, vodorovný</t>
  </si>
  <si>
    <t>-1060513682</t>
  </si>
  <si>
    <t>rámeček pro spínače a zásuvky 3901A-B30 trojnásobný, vodorovný</t>
  </si>
  <si>
    <t>345551030</t>
  </si>
  <si>
    <t>zásuvka 1násobná 16A Tango bílý, slonová kost</t>
  </si>
  <si>
    <t>648786784</t>
  </si>
  <si>
    <t>zásuvka 1násobná 16A bílý, slonová kost</t>
  </si>
  <si>
    <t>741371012</t>
  </si>
  <si>
    <t>Montáž svítidlo zářivkové bytové stropní závěsné na trubce 2 zdroje</t>
  </si>
  <si>
    <t>1608418092</t>
  </si>
  <si>
    <t>Montáž svítidel zářivkových se zapojením vodičů bytových nebo společenských místností stropních závěsných na trubkách 2 zdroje</t>
  </si>
  <si>
    <t>348237410</t>
  </si>
  <si>
    <t>zářivkové svítidlo interiérové s kompenzací, barva bílá, 2x36W, délka 1600 mm</t>
  </si>
  <si>
    <t>1810354339</t>
  </si>
  <si>
    <t>svítidlo zářivkové interiérové s kompenzací, barva bílá, 2x36W, délka 1600 mm</t>
  </si>
  <si>
    <t>741371022</t>
  </si>
  <si>
    <t>Montáž svítidlo zářivkové bytové stropní vestavné 2 zdroje</t>
  </si>
  <si>
    <t>2064151134</t>
  </si>
  <si>
    <t>Montáž svítidel zářivkových se zapojením vodičů bytových nebo společenských místností stropních vestavných 2 zdroje</t>
  </si>
  <si>
    <t>34823741V</t>
  </si>
  <si>
    <t>zářivkové svítidlo zapuštěné kruhové, pr. 230mm, se zdrojem 2x18W</t>
  </si>
  <si>
    <t>-1233401663</t>
  </si>
  <si>
    <t>743</t>
  </si>
  <si>
    <t>Elektromontáže - hrubá montáž</t>
  </si>
  <si>
    <t>741112002</t>
  </si>
  <si>
    <t>Montáž krabice zapuštěná plastová kruhová pro sádrokartonové příčky</t>
  </si>
  <si>
    <t>-233009438</t>
  </si>
  <si>
    <t>Montáž krabic elektroinstalačních bez napojení na trubky a lišty, demontáže a montáže víčka a přístroje protahovacích nebo odbočných zapuštěných plastových kruhových pro sádrokartonové příčky</t>
  </si>
  <si>
    <t>345715240</t>
  </si>
  <si>
    <t>krabice přístrojová odbočná s víčkem z PH KO125</t>
  </si>
  <si>
    <t>1935869579</t>
  </si>
  <si>
    <t>krabice přístrojová odbočná s víčkem z PH, 132x132 mm, hloubka 72 mm</t>
  </si>
  <si>
    <t>743411111</t>
  </si>
  <si>
    <t>Montáž krabice zapuštěná plastová kruhová typ KU68/2-1902, KO125</t>
  </si>
  <si>
    <t>CS ÚRS 2016 02</t>
  </si>
  <si>
    <t>-1427548609</t>
  </si>
  <si>
    <t>Montáž krabic elektroinstalačních bez napojení na trubky a lišty, demontáže a montáže víčka a přístroje protahovacích nebo odbočných zapuštěných plastových kruhových [KU68/2-1902, KO97]</t>
  </si>
  <si>
    <t>345715190</t>
  </si>
  <si>
    <t>krabice univerzální z PH KU 68/2-1902s víčkem KO68</t>
  </si>
  <si>
    <t>-482605261</t>
  </si>
  <si>
    <t>krabice univerzální odbočná z PH s víčkem, D 73,5 mm x 43 mm</t>
  </si>
  <si>
    <t>743V</t>
  </si>
  <si>
    <t xml:space="preserve">SKS </t>
  </si>
  <si>
    <t>743612111V</t>
  </si>
  <si>
    <t>Montáž - datová zásuvka 2RJ45 - cat.5e</t>
  </si>
  <si>
    <t>262694259</t>
  </si>
  <si>
    <t>VD3745124V</t>
  </si>
  <si>
    <t>Zásuvka SKS data 2RJ45 - cat.5e</t>
  </si>
  <si>
    <t>263883089</t>
  </si>
  <si>
    <t>799753292V</t>
  </si>
  <si>
    <t>Oživení systému</t>
  </si>
  <si>
    <t>hod</t>
  </si>
  <si>
    <t>320413477</t>
  </si>
  <si>
    <t>799759294V</t>
  </si>
  <si>
    <t>Montáž UTP sdělovacího kabelu cat. 5e</t>
  </si>
  <si>
    <t>1418293223</t>
  </si>
  <si>
    <t>VD327814113V</t>
  </si>
  <si>
    <t>UTP sdělovací datový kabel, cat. 5e</t>
  </si>
  <si>
    <t>493950377</t>
  </si>
  <si>
    <t>20+25</t>
  </si>
  <si>
    <t>825622V</t>
  </si>
  <si>
    <t>Montáž konektor RJ45 včetně proměření</t>
  </si>
  <si>
    <t>-1100481443</t>
  </si>
  <si>
    <t>345123679VD</t>
  </si>
  <si>
    <t>konektor RJ45 včetně proměření</t>
  </si>
  <si>
    <t>691774351</t>
  </si>
  <si>
    <t>744</t>
  </si>
  <si>
    <t>Elektromontáže - rozvody vodičů měděných</t>
  </si>
  <si>
    <t>744221111</t>
  </si>
  <si>
    <t>Montáž vodič Cu izolovaný sk.1 do 1 kV žíla 0,5-4 mm2 zatahovací</t>
  </si>
  <si>
    <t>CS ÚRS 2014 01</t>
  </si>
  <si>
    <t>-1093757453</t>
  </si>
  <si>
    <t>Montáž izolovaných vodičů měděných bez ukončení uložených v trubkách nebo lištách do 1 kV zatahovacích sk. 1 - CY, CYA, CYY, průřezu žíly 0,5 až 4 mm2</t>
  </si>
  <si>
    <t>341110360</t>
  </si>
  <si>
    <t>kabel silový s Cu jádrem CYKY 3x2,5 mm2</t>
  </si>
  <si>
    <t>795791618</t>
  </si>
  <si>
    <t>20+40</t>
  </si>
  <si>
    <t>341110300</t>
  </si>
  <si>
    <t>kabel silový s Cu jádrem CYKY 3x1,5 mm2</t>
  </si>
  <si>
    <t>877715483</t>
  </si>
  <si>
    <t>40+20</t>
  </si>
  <si>
    <t>341110050</t>
  </si>
  <si>
    <t>kabel silový s Cu jádrem CYKY 2x1,5 mm2</t>
  </si>
  <si>
    <t>1242076979</t>
  </si>
  <si>
    <t>kabely silové s měděným jádrem pro jmenovité napětí 750 V CYKY   TP-KK-134/01 průřez   Cu číslo  bázová cena mm2       kg/m      Kč/m 2 x 1,5     0,029      8,89</t>
  </si>
  <si>
    <t>7442211V1</t>
  </si>
  <si>
    <t>Montáž sdělvacího kabelu</t>
  </si>
  <si>
    <t>-1215557640</t>
  </si>
  <si>
    <t>34111030V1</t>
  </si>
  <si>
    <t>sdělovací kabel FTP cat. 5e</t>
  </si>
  <si>
    <t>1105962398</t>
  </si>
  <si>
    <t>747</t>
  </si>
  <si>
    <t>Elektromontáže - kompletace rozvodů</t>
  </si>
  <si>
    <t>747231150</t>
  </si>
  <si>
    <t>Montáž jistič jednopólový nn do 25 A ve skříni</t>
  </si>
  <si>
    <t>-199648628</t>
  </si>
  <si>
    <t>358221110</t>
  </si>
  <si>
    <t>jistič 1pólový-charakteristika B LPN (LSN) 16B/1</t>
  </si>
  <si>
    <t>-603088441</t>
  </si>
  <si>
    <t>jističe do 630 A JISTIČE DO 63A 1pólové - charakteristika B LPN (LSN)-16B-1</t>
  </si>
  <si>
    <t>Práce a dodávky M</t>
  </si>
  <si>
    <t>21-M</t>
  </si>
  <si>
    <t>Elektromontáže</t>
  </si>
  <si>
    <t>014</t>
  </si>
  <si>
    <t>Prohlídka stávajících rozvodů</t>
  </si>
  <si>
    <t>1574445931</t>
  </si>
  <si>
    <t>VD109</t>
  </si>
  <si>
    <t>Zednické přípomoce, vysekání drážek, zahození drážek, prostupy</t>
  </si>
  <si>
    <t>256</t>
  </si>
  <si>
    <t>-1396472339</t>
  </si>
  <si>
    <t>0155</t>
  </si>
  <si>
    <t>Úpravy stávající elektroinstalace, demontáže a zpětné montáže</t>
  </si>
  <si>
    <t>-592461499</t>
  </si>
  <si>
    <t>016.1</t>
  </si>
  <si>
    <t>Pomocné instalační práce, začištění</t>
  </si>
  <si>
    <t>772233909</t>
  </si>
  <si>
    <t>VL7</t>
  </si>
  <si>
    <t>Práce ve stávajícím rozvaděči</t>
  </si>
  <si>
    <t>924029927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</si>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</sst>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800080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name val="Trebuchet MS"/>
      <charset val="238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8"/>
      <color theme="10"/>
      <name val="Wingdings 2"/>
    </font>
    <font>
      <b/>
      <sz val="10"/>
      <color rgb="FF003366"/>
      <name val="Trebuchet MS"/>
    </font>
    <font>
      <sz val="10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sz val="7"/>
      <name val="Trebuchet MS"/>
    </font>
    <font>
      <sz val="8"/>
      <color rgb="FF800080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82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vertical="center"/>
    </xf>
    <xf numFmtId="0" fontId="14" fillId="3" borderId="0" xfId="0" applyFont="1" applyFill="1" applyAlignment="1" applyProtection="1">
      <alignment horizontal="left" vertical="center"/>
    </xf>
    <xf numFmtId="0" fontId="15" fillId="3" borderId="0" xfId="1" applyFont="1" applyFill="1" applyAlignment="1" applyProtection="1">
      <alignment vertical="center"/>
    </xf>
    <xf numFmtId="0" fontId="50" fillId="3" borderId="0" xfId="1" applyFill="1"/>
    <xf numFmtId="0" fontId="0" fillId="3" borderId="0" xfId="0" applyFill="1"/>
    <xf numFmtId="0" fontId="13" fillId="3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7" fillId="0" borderId="0" xfId="0" applyFont="1" applyBorder="1" applyAlignment="1">
      <alignment horizontal="left" vertical="center"/>
    </xf>
    <xf numFmtId="0" fontId="0" fillId="0" borderId="6" xfId="0" applyBorder="1"/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9" fillId="0" borderId="0" xfId="0" applyFont="1" applyBorder="1" applyAlignment="1">
      <alignment horizontal="left" vertical="center"/>
    </xf>
    <xf numFmtId="0" fontId="2" fillId="5" borderId="0" xfId="0" applyFont="1" applyFill="1" applyBorder="1" applyAlignment="1" applyProtection="1">
      <alignment horizontal="left" vertical="center"/>
      <protection locked="0"/>
    </xf>
    <xf numFmtId="49" fontId="2" fillId="5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/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1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0" fillId="6" borderId="0" xfId="0" applyFont="1" applyFill="1" applyBorder="1" applyAlignment="1">
      <alignment vertical="center"/>
    </xf>
    <xf numFmtId="0" fontId="3" fillId="6" borderId="9" xfId="0" applyFont="1" applyFill="1" applyBorder="1" applyAlignment="1">
      <alignment horizontal="left" vertical="center"/>
    </xf>
    <xf numFmtId="0" fontId="0" fillId="6" borderId="10" xfId="0" applyFont="1" applyFill="1" applyBorder="1" applyAlignment="1">
      <alignment vertical="center"/>
    </xf>
    <xf numFmtId="0" fontId="3" fillId="6" borderId="10" xfId="0" applyFont="1" applyFill="1" applyBorder="1" applyAlignment="1">
      <alignment horizontal="center" vertical="center"/>
    </xf>
    <xf numFmtId="0" fontId="0" fillId="6" borderId="6" xfId="0" applyFont="1" applyFill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7" borderId="10" xfId="0" applyFont="1" applyFill="1" applyBorder="1" applyAlignment="1">
      <alignment vertical="center"/>
    </xf>
    <xf numFmtId="0" fontId="2" fillId="7" borderId="11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0" fillId="0" borderId="15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8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9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4" fontId="29" fillId="0" borderId="18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9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" fontId="32" fillId="0" borderId="18" xfId="0" applyNumberFormat="1" applyFont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166" fontId="32" fillId="0" borderId="0" xfId="0" applyNumberFormat="1" applyFont="1" applyBorder="1" applyAlignment="1">
      <alignment vertical="center"/>
    </xf>
    <xf numFmtId="4" fontId="32" fillId="0" borderId="19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2" fillId="0" borderId="23" xfId="0" applyNumberFormat="1" applyFont="1" applyBorder="1" applyAlignment="1">
      <alignment vertical="center"/>
    </xf>
    <xf numFmtId="4" fontId="32" fillId="0" borderId="24" xfId="0" applyNumberFormat="1" applyFont="1" applyBorder="1" applyAlignment="1">
      <alignment vertical="center"/>
    </xf>
    <xf numFmtId="166" fontId="32" fillId="0" borderId="24" xfId="0" applyNumberFormat="1" applyFont="1" applyBorder="1" applyAlignment="1">
      <alignment vertical="center"/>
    </xf>
    <xf numFmtId="4" fontId="32" fillId="0" borderId="25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5" fillId="3" borderId="0" xfId="0" applyFont="1" applyFill="1" applyAlignment="1">
      <alignment vertical="center"/>
    </xf>
    <xf numFmtId="0" fontId="14" fillId="3" borderId="0" xfId="0" applyFont="1" applyFill="1" applyAlignment="1">
      <alignment horizontal="left" vertical="center"/>
    </xf>
    <xf numFmtId="0" fontId="33" fillId="3" borderId="0" xfId="1" applyFont="1" applyFill="1" applyAlignment="1">
      <alignment vertical="center"/>
    </xf>
    <xf numFmtId="0" fontId="5" fillId="3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0" fillId="0" borderId="5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4" fontId="24" fillId="0" borderId="0" xfId="0" applyNumberFormat="1" applyFont="1" applyBorder="1" applyAlignment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7" borderId="0" xfId="0" applyFont="1" applyFill="1" applyBorder="1" applyAlignment="1">
      <alignment vertical="center"/>
    </xf>
    <xf numFmtId="0" fontId="3" fillId="7" borderId="9" xfId="0" applyFont="1" applyFill="1" applyBorder="1" applyAlignment="1">
      <alignment horizontal="left" vertical="center"/>
    </xf>
    <xf numFmtId="0" fontId="3" fillId="7" borderId="10" xfId="0" applyFont="1" applyFill="1" applyBorder="1" applyAlignment="1">
      <alignment horizontal="right" vertical="center"/>
    </xf>
    <xf numFmtId="0" fontId="3" fillId="7" borderId="10" xfId="0" applyFont="1" applyFill="1" applyBorder="1" applyAlignment="1">
      <alignment horizontal="center" vertical="center"/>
    </xf>
    <xf numFmtId="0" fontId="0" fillId="7" borderId="10" xfId="0" applyFont="1" applyFill="1" applyBorder="1" applyAlignment="1" applyProtection="1">
      <alignment vertical="center"/>
      <protection locked="0"/>
    </xf>
    <xf numFmtId="4" fontId="3" fillId="7" borderId="10" xfId="0" applyNumberFormat="1" applyFont="1" applyFill="1" applyBorder="1" applyAlignment="1">
      <alignment vertical="center"/>
    </xf>
    <xf numFmtId="0" fontId="0" fillId="7" borderId="27" xfId="0" applyFont="1" applyFill="1" applyBorder="1" applyAlignment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7" borderId="0" xfId="0" applyFont="1" applyFill="1" applyBorder="1" applyAlignment="1">
      <alignment horizontal="left" vertical="center"/>
    </xf>
    <xf numFmtId="0" fontId="0" fillId="7" borderId="0" xfId="0" applyFont="1" applyFill="1" applyBorder="1" applyAlignment="1" applyProtection="1">
      <alignment vertical="center"/>
      <protection locked="0"/>
    </xf>
    <xf numFmtId="0" fontId="2" fillId="7" borderId="0" xfId="0" applyFont="1" applyFill="1" applyBorder="1" applyAlignment="1">
      <alignment horizontal="right" vertical="center"/>
    </xf>
    <xf numFmtId="0" fontId="0" fillId="7" borderId="6" xfId="0" applyFont="1" applyFill="1" applyBorder="1" applyAlignment="1">
      <alignment vertical="center"/>
    </xf>
    <xf numFmtId="0" fontId="34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4" xfId="0" applyFont="1" applyBorder="1" applyAlignment="1">
      <alignment horizontal="left" vertical="center"/>
    </xf>
    <xf numFmtId="0" fontId="7" fillId="0" borderId="24" xfId="0" applyFont="1" applyBorder="1" applyAlignment="1">
      <alignment vertical="center"/>
    </xf>
    <xf numFmtId="0" fontId="7" fillId="0" borderId="24" xfId="0" applyFont="1" applyBorder="1" applyAlignment="1" applyProtection="1">
      <alignment vertical="center"/>
      <protection locked="0"/>
    </xf>
    <xf numFmtId="4" fontId="7" fillId="0" borderId="24" xfId="0" applyNumberFormat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35" fillId="7" borderId="21" xfId="0" applyFont="1" applyFill="1" applyBorder="1" applyAlignment="1" applyProtection="1">
      <alignment horizontal="center" vertical="center" wrapText="1"/>
      <protection locked="0"/>
    </xf>
    <xf numFmtId="0" fontId="2" fillId="7" borderId="22" xfId="0" applyFont="1" applyFill="1" applyBorder="1" applyAlignment="1">
      <alignment horizontal="center" vertical="center" wrapText="1"/>
    </xf>
    <xf numFmtId="4" fontId="24" fillId="0" borderId="0" xfId="0" applyNumberFormat="1" applyFont="1" applyAlignment="1"/>
    <xf numFmtId="166" fontId="36" fillId="0" borderId="16" xfId="0" applyNumberFormat="1" applyFont="1" applyBorder="1" applyAlignment="1"/>
    <xf numFmtId="166" fontId="36" fillId="0" borderId="17" xfId="0" applyNumberFormat="1" applyFont="1" applyBorder="1" applyAlignment="1"/>
    <xf numFmtId="4" fontId="37" fillId="0" borderId="0" xfId="0" applyNumberFormat="1" applyFont="1" applyAlignment="1">
      <alignment vertical="center"/>
    </xf>
    <xf numFmtId="0" fontId="8" fillId="0" borderId="5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8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9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4" fontId="7" fillId="0" borderId="0" xfId="0" applyNumberFormat="1" applyFont="1" applyBorder="1" applyAlignment="1"/>
    <xf numFmtId="0" fontId="0" fillId="0" borderId="5" xfId="0" applyFont="1" applyBorder="1" applyAlignment="1" applyProtection="1">
      <alignment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49" fontId="0" fillId="0" borderId="28" xfId="0" applyNumberFormat="1" applyFont="1" applyBorder="1" applyAlignment="1" applyProtection="1">
      <alignment horizontal="left" vertical="center" wrapText="1"/>
      <protection locked="0"/>
    </xf>
    <xf numFmtId="0" fontId="0" fillId="0" borderId="28" xfId="0" applyFont="1" applyBorder="1" applyAlignment="1" applyProtection="1">
      <alignment horizontal="left" vertical="center" wrapText="1"/>
      <protection locked="0"/>
    </xf>
    <xf numFmtId="0" fontId="0" fillId="0" borderId="28" xfId="0" applyFont="1" applyBorder="1" applyAlignment="1" applyProtection="1">
      <alignment horizontal="center" vertical="center" wrapText="1"/>
      <protection locked="0"/>
    </xf>
    <xf numFmtId="167" fontId="0" fillId="0" borderId="28" xfId="0" applyNumberFormat="1" applyFont="1" applyBorder="1" applyAlignment="1" applyProtection="1">
      <alignment vertical="center"/>
      <protection locked="0"/>
    </xf>
    <xf numFmtId="4" fontId="0" fillId="5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  <protection locked="0"/>
    </xf>
    <xf numFmtId="0" fontId="1" fillId="5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vertical="center"/>
    </xf>
    <xf numFmtId="166" fontId="1" fillId="0" borderId="0" xfId="0" applyNumberFormat="1" applyFont="1" applyBorder="1" applyAlignment="1">
      <alignment vertical="center"/>
    </xf>
    <xf numFmtId="166" fontId="1" fillId="0" borderId="19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38" fillId="0" borderId="0" xfId="0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8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0" fontId="0" fillId="0" borderId="23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41" fillId="0" borderId="0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 wrapText="1"/>
    </xf>
    <xf numFmtId="167" fontId="11" fillId="0" borderId="0" xfId="0" applyNumberFormat="1" applyFont="1" applyBorder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8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42" fillId="0" borderId="28" xfId="0" applyFont="1" applyBorder="1" applyAlignment="1" applyProtection="1">
      <alignment horizontal="center" vertical="center"/>
      <protection locked="0"/>
    </xf>
    <xf numFmtId="49" fontId="42" fillId="0" borderId="28" xfId="0" applyNumberFormat="1" applyFont="1" applyBorder="1" applyAlignment="1" applyProtection="1">
      <alignment horizontal="left" vertical="center" wrapText="1"/>
      <protection locked="0"/>
    </xf>
    <xf numFmtId="0" fontId="42" fillId="0" borderId="28" xfId="0" applyFont="1" applyBorder="1" applyAlignment="1" applyProtection="1">
      <alignment horizontal="left" vertical="center" wrapText="1"/>
      <protection locked="0"/>
    </xf>
    <xf numFmtId="0" fontId="42" fillId="0" borderId="28" xfId="0" applyFont="1" applyBorder="1" applyAlignment="1" applyProtection="1">
      <alignment horizontal="center" vertical="center" wrapText="1"/>
      <protection locked="0"/>
    </xf>
    <xf numFmtId="167" fontId="42" fillId="0" borderId="28" xfId="0" applyNumberFormat="1" applyFont="1" applyBorder="1" applyAlignment="1" applyProtection="1">
      <alignment vertical="center"/>
      <protection locked="0"/>
    </xf>
    <xf numFmtId="4" fontId="42" fillId="5" borderId="28" xfId="0" applyNumberFormat="1" applyFont="1" applyFill="1" applyBorder="1" applyAlignment="1" applyProtection="1">
      <alignment vertical="center"/>
      <protection locked="0"/>
    </xf>
    <xf numFmtId="4" fontId="42" fillId="0" borderId="28" xfId="0" applyNumberFormat="1" applyFont="1" applyBorder="1" applyAlignment="1" applyProtection="1">
      <alignment vertical="center"/>
      <protection locked="0"/>
    </xf>
    <xf numFmtId="0" fontId="42" fillId="0" borderId="5" xfId="0" applyFont="1" applyBorder="1" applyAlignment="1">
      <alignment vertical="center"/>
    </xf>
    <xf numFmtId="0" fontId="42" fillId="5" borderId="28" xfId="0" applyFont="1" applyFill="1" applyBorder="1" applyAlignment="1" applyProtection="1">
      <alignment horizontal="left" vertical="center"/>
      <protection locked="0"/>
    </xf>
    <xf numFmtId="0" fontId="42" fillId="0" borderId="0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167" fontId="10" fillId="0" borderId="0" xfId="0" applyNumberFormat="1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166" fontId="1" fillId="0" borderId="24" xfId="0" applyNumberFormat="1" applyFont="1" applyBorder="1" applyAlignment="1">
      <alignment vertical="center"/>
    </xf>
    <xf numFmtId="166" fontId="1" fillId="0" borderId="25" xfId="0" applyNumberFormat="1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Alignment="1" applyProtection="1">
      <alignment vertical="top"/>
      <protection locked="0"/>
    </xf>
    <xf numFmtId="0" fontId="43" fillId="0" borderId="29" xfId="0" applyFont="1" applyBorder="1" applyAlignment="1" applyProtection="1">
      <alignment vertical="center" wrapText="1"/>
      <protection locked="0"/>
    </xf>
    <xf numFmtId="0" fontId="43" fillId="0" borderId="30" xfId="0" applyFont="1" applyBorder="1" applyAlignment="1" applyProtection="1">
      <alignment vertical="center" wrapText="1"/>
      <protection locked="0"/>
    </xf>
    <xf numFmtId="0" fontId="43" fillId="0" borderId="31" xfId="0" applyFont="1" applyBorder="1" applyAlignment="1" applyProtection="1">
      <alignment vertical="center" wrapText="1"/>
      <protection locked="0"/>
    </xf>
    <xf numFmtId="0" fontId="43" fillId="0" borderId="32" xfId="0" applyFont="1" applyBorder="1" applyAlignment="1" applyProtection="1">
      <alignment horizontal="center" vertical="center" wrapText="1"/>
      <protection locked="0"/>
    </xf>
    <xf numFmtId="0" fontId="43" fillId="0" borderId="33" xfId="0" applyFont="1" applyBorder="1" applyAlignment="1" applyProtection="1">
      <alignment horizontal="center" vertical="center" wrapText="1"/>
      <protection locked="0"/>
    </xf>
    <xf numFmtId="0" fontId="43" fillId="0" borderId="32" xfId="0" applyFont="1" applyBorder="1" applyAlignment="1" applyProtection="1">
      <alignment vertical="center" wrapText="1"/>
      <protection locked="0"/>
    </xf>
    <xf numFmtId="0" fontId="43" fillId="0" borderId="33" xfId="0" applyFont="1" applyBorder="1" applyAlignment="1" applyProtection="1">
      <alignment vertical="center" wrapText="1"/>
      <protection locked="0"/>
    </xf>
    <xf numFmtId="0" fontId="45" fillId="0" borderId="1" xfId="0" applyFont="1" applyBorder="1" applyAlignment="1" applyProtection="1">
      <alignment horizontal="left" vertical="center" wrapText="1"/>
      <protection locked="0"/>
    </xf>
    <xf numFmtId="0" fontId="46" fillId="0" borderId="1" xfId="0" applyFont="1" applyBorder="1" applyAlignment="1" applyProtection="1">
      <alignment horizontal="left" vertical="center" wrapText="1"/>
      <protection locked="0"/>
    </xf>
    <xf numFmtId="0" fontId="46" fillId="0" borderId="32" xfId="0" applyFont="1" applyBorder="1" applyAlignment="1" applyProtection="1">
      <alignment vertical="center" wrapText="1"/>
      <protection locked="0"/>
    </xf>
    <xf numFmtId="0" fontId="46" fillId="0" borderId="1" xfId="0" applyFont="1" applyBorder="1" applyAlignment="1" applyProtection="1">
      <alignment vertical="center" wrapText="1"/>
      <protection locked="0"/>
    </xf>
    <xf numFmtId="0" fontId="46" fillId="0" borderId="1" xfId="0" applyFont="1" applyBorder="1" applyAlignment="1" applyProtection="1">
      <alignment vertical="center"/>
      <protection locked="0"/>
    </xf>
    <xf numFmtId="0" fontId="46" fillId="0" borderId="1" xfId="0" applyFont="1" applyBorder="1" applyAlignment="1" applyProtection="1">
      <alignment horizontal="left" vertical="center"/>
      <protection locked="0"/>
    </xf>
    <xf numFmtId="49" fontId="46" fillId="0" borderId="1" xfId="0" applyNumberFormat="1" applyFont="1" applyBorder="1" applyAlignment="1" applyProtection="1">
      <alignment vertical="center" wrapText="1"/>
      <protection locked="0"/>
    </xf>
    <xf numFmtId="0" fontId="43" fillId="0" borderId="35" xfId="0" applyFont="1" applyBorder="1" applyAlignment="1" applyProtection="1">
      <alignment vertical="center" wrapText="1"/>
      <protection locked="0"/>
    </xf>
    <xf numFmtId="0" fontId="47" fillId="0" borderId="34" xfId="0" applyFont="1" applyBorder="1" applyAlignment="1" applyProtection="1">
      <alignment vertical="center" wrapText="1"/>
      <protection locked="0"/>
    </xf>
    <xf numFmtId="0" fontId="43" fillId="0" borderId="36" xfId="0" applyFont="1" applyBorder="1" applyAlignment="1" applyProtection="1">
      <alignment vertical="center" wrapText="1"/>
      <protection locked="0"/>
    </xf>
    <xf numFmtId="0" fontId="43" fillId="0" borderId="1" xfId="0" applyFont="1" applyBorder="1" applyAlignment="1" applyProtection="1">
      <alignment vertical="top"/>
      <protection locked="0"/>
    </xf>
    <xf numFmtId="0" fontId="43" fillId="0" borderId="0" xfId="0" applyFont="1" applyAlignment="1" applyProtection="1">
      <alignment vertical="top"/>
      <protection locked="0"/>
    </xf>
    <xf numFmtId="0" fontId="43" fillId="0" borderId="29" xfId="0" applyFont="1" applyBorder="1" applyAlignment="1" applyProtection="1">
      <alignment horizontal="left" vertical="center"/>
      <protection locked="0"/>
    </xf>
    <xf numFmtId="0" fontId="43" fillId="0" borderId="30" xfId="0" applyFont="1" applyBorder="1" applyAlignment="1" applyProtection="1">
      <alignment horizontal="left" vertical="center"/>
      <protection locked="0"/>
    </xf>
    <xf numFmtId="0" fontId="43" fillId="0" borderId="31" xfId="0" applyFont="1" applyBorder="1" applyAlignment="1" applyProtection="1">
      <alignment horizontal="left" vertical="center"/>
      <protection locked="0"/>
    </xf>
    <xf numFmtId="0" fontId="43" fillId="0" borderId="32" xfId="0" applyFont="1" applyBorder="1" applyAlignment="1" applyProtection="1">
      <alignment horizontal="left" vertical="center"/>
      <protection locked="0"/>
    </xf>
    <xf numFmtId="0" fontId="43" fillId="0" borderId="33" xfId="0" applyFont="1" applyBorder="1" applyAlignment="1" applyProtection="1">
      <alignment horizontal="left" vertical="center"/>
      <protection locked="0"/>
    </xf>
    <xf numFmtId="0" fontId="45" fillId="0" borderId="1" xfId="0" applyFont="1" applyBorder="1" applyAlignment="1" applyProtection="1">
      <alignment horizontal="left" vertical="center"/>
      <protection locked="0"/>
    </xf>
    <xf numFmtId="0" fontId="48" fillId="0" borderId="0" xfId="0" applyFont="1" applyAlignment="1" applyProtection="1">
      <alignment horizontal="left" vertical="center"/>
      <protection locked="0"/>
    </xf>
    <xf numFmtId="0" fontId="45" fillId="0" borderId="34" xfId="0" applyFont="1" applyBorder="1" applyAlignment="1" applyProtection="1">
      <alignment horizontal="left" vertical="center"/>
      <protection locked="0"/>
    </xf>
    <xf numFmtId="0" fontId="45" fillId="0" borderId="34" xfId="0" applyFont="1" applyBorder="1" applyAlignment="1" applyProtection="1">
      <alignment horizontal="center" vertical="center"/>
      <protection locked="0"/>
    </xf>
    <xf numFmtId="0" fontId="48" fillId="0" borderId="34" xfId="0" applyFont="1" applyBorder="1" applyAlignment="1" applyProtection="1">
      <alignment horizontal="left" vertical="center"/>
      <protection locked="0"/>
    </xf>
    <xf numFmtId="0" fontId="49" fillId="0" borderId="1" xfId="0" applyFont="1" applyBorder="1" applyAlignment="1" applyProtection="1">
      <alignment horizontal="left" vertical="center"/>
      <protection locked="0"/>
    </xf>
    <xf numFmtId="0" fontId="46" fillId="0" borderId="0" xfId="0" applyFont="1" applyAlignment="1" applyProtection="1">
      <alignment horizontal="left" vertical="center"/>
      <protection locked="0"/>
    </xf>
    <xf numFmtId="0" fontId="46" fillId="0" borderId="1" xfId="0" applyFont="1" applyBorder="1" applyAlignment="1" applyProtection="1">
      <alignment horizontal="center" vertical="center"/>
      <protection locked="0"/>
    </xf>
    <xf numFmtId="0" fontId="46" fillId="0" borderId="32" xfId="0" applyFont="1" applyBorder="1" applyAlignment="1" applyProtection="1">
      <alignment horizontal="left" vertical="center"/>
      <protection locked="0"/>
    </xf>
    <xf numFmtId="0" fontId="46" fillId="2" borderId="1" xfId="0" applyFont="1" applyFill="1" applyBorder="1" applyAlignment="1" applyProtection="1">
      <alignment horizontal="left" vertical="center"/>
      <protection locked="0"/>
    </xf>
    <xf numFmtId="0" fontId="46" fillId="2" borderId="1" xfId="0" applyFont="1" applyFill="1" applyBorder="1" applyAlignment="1" applyProtection="1">
      <alignment horizontal="center" vertical="center"/>
      <protection locked="0"/>
    </xf>
    <xf numFmtId="0" fontId="43" fillId="0" borderId="35" xfId="0" applyFont="1" applyBorder="1" applyAlignment="1" applyProtection="1">
      <alignment horizontal="left" vertical="center"/>
      <protection locked="0"/>
    </xf>
    <xf numFmtId="0" fontId="47" fillId="0" borderId="34" xfId="0" applyFont="1" applyBorder="1" applyAlignment="1" applyProtection="1">
      <alignment horizontal="left" vertical="center"/>
      <protection locked="0"/>
    </xf>
    <xf numFmtId="0" fontId="43" fillId="0" borderId="36" xfId="0" applyFont="1" applyBorder="1" applyAlignment="1" applyProtection="1">
      <alignment horizontal="left" vertical="center"/>
      <protection locked="0"/>
    </xf>
    <xf numFmtId="0" fontId="43" fillId="0" borderId="1" xfId="0" applyFont="1" applyBorder="1" applyAlignment="1" applyProtection="1">
      <alignment horizontal="left" vertical="center"/>
      <protection locked="0"/>
    </xf>
    <xf numFmtId="0" fontId="47" fillId="0" borderId="1" xfId="0" applyFont="1" applyBorder="1" applyAlignment="1" applyProtection="1">
      <alignment horizontal="left" vertical="center"/>
      <protection locked="0"/>
    </xf>
    <xf numFmtId="0" fontId="48" fillId="0" borderId="1" xfId="0" applyFont="1" applyBorder="1" applyAlignment="1" applyProtection="1">
      <alignment horizontal="left" vertical="center"/>
      <protection locked="0"/>
    </xf>
    <xf numFmtId="0" fontId="46" fillId="0" borderId="34" xfId="0" applyFont="1" applyBorder="1" applyAlignment="1" applyProtection="1">
      <alignment horizontal="left" vertical="center"/>
      <protection locked="0"/>
    </xf>
    <xf numFmtId="0" fontId="43" fillId="0" borderId="1" xfId="0" applyFont="1" applyBorder="1" applyAlignment="1" applyProtection="1">
      <alignment horizontal="left" vertical="center" wrapText="1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43" fillId="0" borderId="29" xfId="0" applyFont="1" applyBorder="1" applyAlignment="1" applyProtection="1">
      <alignment horizontal="left" vertical="center" wrapText="1"/>
      <protection locked="0"/>
    </xf>
    <xf numFmtId="0" fontId="43" fillId="0" borderId="30" xfId="0" applyFont="1" applyBorder="1" applyAlignment="1" applyProtection="1">
      <alignment horizontal="left" vertical="center" wrapText="1"/>
      <protection locked="0"/>
    </xf>
    <xf numFmtId="0" fontId="43" fillId="0" borderId="31" xfId="0" applyFont="1" applyBorder="1" applyAlignment="1" applyProtection="1">
      <alignment horizontal="left" vertical="center" wrapText="1"/>
      <protection locked="0"/>
    </xf>
    <xf numFmtId="0" fontId="43" fillId="0" borderId="32" xfId="0" applyFont="1" applyBorder="1" applyAlignment="1" applyProtection="1">
      <alignment horizontal="left" vertical="center" wrapText="1"/>
      <protection locked="0"/>
    </xf>
    <xf numFmtId="0" fontId="43" fillId="0" borderId="33" xfId="0" applyFont="1" applyBorder="1" applyAlignment="1" applyProtection="1">
      <alignment horizontal="left" vertical="center" wrapText="1"/>
      <protection locked="0"/>
    </xf>
    <xf numFmtId="0" fontId="48" fillId="0" borderId="32" xfId="0" applyFont="1" applyBorder="1" applyAlignment="1" applyProtection="1">
      <alignment horizontal="left" vertical="center" wrapText="1"/>
      <protection locked="0"/>
    </xf>
    <xf numFmtId="0" fontId="48" fillId="0" borderId="33" xfId="0" applyFont="1" applyBorder="1" applyAlignment="1" applyProtection="1">
      <alignment horizontal="left" vertical="center" wrapText="1"/>
      <protection locked="0"/>
    </xf>
    <xf numFmtId="0" fontId="46" fillId="0" borderId="32" xfId="0" applyFont="1" applyBorder="1" applyAlignment="1" applyProtection="1">
      <alignment horizontal="left" vertical="center" wrapText="1"/>
      <protection locked="0"/>
    </xf>
    <xf numFmtId="0" fontId="46" fillId="0" borderId="33" xfId="0" applyFont="1" applyBorder="1" applyAlignment="1" applyProtection="1">
      <alignment horizontal="left" vertical="center" wrapText="1"/>
      <protection locked="0"/>
    </xf>
    <xf numFmtId="0" fontId="46" fillId="0" borderId="33" xfId="0" applyFont="1" applyBorder="1" applyAlignment="1" applyProtection="1">
      <alignment horizontal="left" vertical="center"/>
      <protection locked="0"/>
    </xf>
    <xf numFmtId="0" fontId="46" fillId="0" borderId="35" xfId="0" applyFont="1" applyBorder="1" applyAlignment="1" applyProtection="1">
      <alignment horizontal="left" vertical="center" wrapText="1"/>
      <protection locked="0"/>
    </xf>
    <xf numFmtId="0" fontId="46" fillId="0" borderId="34" xfId="0" applyFont="1" applyBorder="1" applyAlignment="1" applyProtection="1">
      <alignment horizontal="left" vertical="center" wrapText="1"/>
      <protection locked="0"/>
    </xf>
    <xf numFmtId="0" fontId="46" fillId="0" borderId="36" xfId="0" applyFont="1" applyBorder="1" applyAlignment="1" applyProtection="1">
      <alignment horizontal="left" vertical="center" wrapText="1"/>
      <protection locked="0"/>
    </xf>
    <xf numFmtId="0" fontId="46" fillId="0" borderId="1" xfId="0" applyFont="1" applyBorder="1" applyAlignment="1" applyProtection="1">
      <alignment horizontal="left" vertical="top"/>
      <protection locked="0"/>
    </xf>
    <xf numFmtId="0" fontId="46" fillId="0" borderId="1" xfId="0" applyFont="1" applyBorder="1" applyAlignment="1" applyProtection="1">
      <alignment horizontal="center" vertical="top"/>
      <protection locked="0"/>
    </xf>
    <xf numFmtId="0" fontId="46" fillId="0" borderId="35" xfId="0" applyFont="1" applyBorder="1" applyAlignment="1" applyProtection="1">
      <alignment horizontal="left" vertical="center"/>
      <protection locked="0"/>
    </xf>
    <xf numFmtId="0" fontId="46" fillId="0" borderId="36" xfId="0" applyFont="1" applyBorder="1" applyAlignment="1" applyProtection="1">
      <alignment horizontal="left" vertical="center"/>
      <protection locked="0"/>
    </xf>
    <xf numFmtId="0" fontId="48" fillId="0" borderId="0" xfId="0" applyFont="1" applyAlignment="1" applyProtection="1">
      <alignment vertical="center"/>
      <protection locked="0"/>
    </xf>
    <xf numFmtId="0" fontId="45" fillId="0" borderId="1" xfId="0" applyFont="1" applyBorder="1" applyAlignment="1" applyProtection="1">
      <alignment vertical="center"/>
      <protection locked="0"/>
    </xf>
    <xf numFmtId="0" fontId="48" fillId="0" borderId="34" xfId="0" applyFont="1" applyBorder="1" applyAlignment="1" applyProtection="1">
      <alignment vertical="center"/>
      <protection locked="0"/>
    </xf>
    <xf numFmtId="0" fontId="45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6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45" fillId="0" borderId="34" xfId="0" applyFont="1" applyBorder="1" applyAlignment="1" applyProtection="1">
      <alignment horizontal="left"/>
      <protection locked="0"/>
    </xf>
    <xf numFmtId="0" fontId="48" fillId="0" borderId="34" xfId="0" applyFont="1" applyBorder="1" applyAlignment="1" applyProtection="1">
      <protection locked="0"/>
    </xf>
    <xf numFmtId="0" fontId="43" fillId="0" borderId="32" xfId="0" applyFont="1" applyBorder="1" applyAlignment="1" applyProtection="1">
      <alignment vertical="top"/>
      <protection locked="0"/>
    </xf>
    <xf numFmtId="0" fontId="43" fillId="0" borderId="33" xfId="0" applyFont="1" applyBorder="1" applyAlignment="1" applyProtection="1">
      <alignment vertical="top"/>
      <protection locked="0"/>
    </xf>
    <xf numFmtId="0" fontId="43" fillId="0" borderId="1" xfId="0" applyFont="1" applyBorder="1" applyAlignment="1" applyProtection="1">
      <alignment horizontal="center" vertical="center"/>
      <protection locked="0"/>
    </xf>
    <xf numFmtId="0" fontId="43" fillId="0" borderId="1" xfId="0" applyFont="1" applyBorder="1" applyAlignment="1" applyProtection="1">
      <alignment horizontal="left" vertical="top"/>
      <protection locked="0"/>
    </xf>
    <xf numFmtId="0" fontId="43" fillId="0" borderId="35" xfId="0" applyFont="1" applyBorder="1" applyAlignment="1" applyProtection="1">
      <alignment vertical="top"/>
      <protection locked="0"/>
    </xf>
    <xf numFmtId="0" fontId="43" fillId="0" borderId="34" xfId="0" applyFont="1" applyBorder="1" applyAlignment="1" applyProtection="1">
      <alignment vertical="top"/>
      <protection locked="0"/>
    </xf>
    <xf numFmtId="0" fontId="43" fillId="0" borderId="36" xfId="0" applyFont="1" applyBorder="1" applyAlignment="1" applyProtection="1">
      <alignment vertical="top"/>
      <protection locked="0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5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21" fillId="0" borderId="8" xfId="0" applyNumberFormat="1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0" fontId="3" fillId="6" borderId="10" xfId="0" applyFont="1" applyFill="1" applyBorder="1" applyAlignment="1">
      <alignment horizontal="left" vertical="center"/>
    </xf>
    <xf numFmtId="0" fontId="0" fillId="6" borderId="10" xfId="0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0" fillId="6" borderId="11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1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4" borderId="0" xfId="0" applyFont="1" applyFill="1" applyAlignment="1">
      <alignment horizontal="center" vertical="center"/>
    </xf>
    <xf numFmtId="0" fontId="0" fillId="0" borderId="0" xfId="0"/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3" fillId="3" borderId="0" xfId="1" applyFont="1" applyFill="1" applyAlignment="1">
      <alignment vertical="center"/>
    </xf>
    <xf numFmtId="0" fontId="46" fillId="0" borderId="1" xfId="0" applyFont="1" applyBorder="1" applyAlignment="1" applyProtection="1">
      <alignment horizontal="left" vertical="center"/>
      <protection locked="0"/>
    </xf>
    <xf numFmtId="0" fontId="46" fillId="0" borderId="1" xfId="0" applyFont="1" applyBorder="1" applyAlignment="1" applyProtection="1">
      <alignment horizontal="left" vertical="top"/>
      <protection locked="0"/>
    </xf>
    <xf numFmtId="0" fontId="45" fillId="0" borderId="34" xfId="0" applyFont="1" applyBorder="1" applyAlignment="1" applyProtection="1">
      <alignment horizontal="left"/>
      <protection locked="0"/>
    </xf>
    <xf numFmtId="0" fontId="44" fillId="0" borderId="1" xfId="0" applyFont="1" applyBorder="1" applyAlignment="1" applyProtection="1">
      <alignment horizontal="center" vertical="center" wrapText="1"/>
      <protection locked="0"/>
    </xf>
    <xf numFmtId="0" fontId="44" fillId="0" borderId="1" xfId="0" applyFont="1" applyBorder="1" applyAlignment="1" applyProtection="1">
      <alignment horizontal="center" vertical="center"/>
      <protection locked="0"/>
    </xf>
    <xf numFmtId="49" fontId="46" fillId="0" borderId="1" xfId="0" applyNumberFormat="1" applyFont="1" applyBorder="1" applyAlignment="1" applyProtection="1">
      <alignment horizontal="left" vertical="center" wrapText="1"/>
      <protection locked="0"/>
    </xf>
    <xf numFmtId="0" fontId="46" fillId="0" borderId="1" xfId="0" applyFont="1" applyBorder="1" applyAlignment="1" applyProtection="1">
      <alignment horizontal="left" vertical="center" wrapText="1"/>
      <protection locked="0"/>
    </xf>
    <xf numFmtId="0" fontId="45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0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6" t="s">
        <v>0</v>
      </c>
      <c r="B1" s="17"/>
      <c r="C1" s="17"/>
      <c r="D1" s="18" t="s">
        <v>1</v>
      </c>
      <c r="E1" s="17"/>
      <c r="F1" s="17"/>
      <c r="G1" s="17"/>
      <c r="H1" s="17"/>
      <c r="I1" s="17"/>
      <c r="J1" s="17"/>
      <c r="K1" s="19" t="s">
        <v>2</v>
      </c>
      <c r="L1" s="19"/>
      <c r="M1" s="19"/>
      <c r="N1" s="19"/>
      <c r="O1" s="19"/>
      <c r="P1" s="19"/>
      <c r="Q1" s="19"/>
      <c r="R1" s="19"/>
      <c r="S1" s="19"/>
      <c r="T1" s="17"/>
      <c r="U1" s="17"/>
      <c r="V1" s="17"/>
      <c r="W1" s="19" t="s">
        <v>3</v>
      </c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20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2" t="s">
        <v>4</v>
      </c>
      <c r="BB1" s="22" t="s">
        <v>5</v>
      </c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T1" s="23" t="s">
        <v>6</v>
      </c>
      <c r="BU1" s="23" t="s">
        <v>6</v>
      </c>
      <c r="BV1" s="23" t="s">
        <v>7</v>
      </c>
    </row>
    <row r="2" spans="1:74" ht="36.950000000000003" customHeight="1">
      <c r="AR2" s="364" t="s">
        <v>8</v>
      </c>
      <c r="AS2" s="365"/>
      <c r="AT2" s="365"/>
      <c r="AU2" s="365"/>
      <c r="AV2" s="365"/>
      <c r="AW2" s="365"/>
      <c r="AX2" s="365"/>
      <c r="AY2" s="365"/>
      <c r="AZ2" s="365"/>
      <c r="BA2" s="365"/>
      <c r="BB2" s="365"/>
      <c r="BC2" s="365"/>
      <c r="BD2" s="365"/>
      <c r="BE2" s="365"/>
      <c r="BS2" s="24" t="s">
        <v>9</v>
      </c>
      <c r="BT2" s="24" t="s">
        <v>10</v>
      </c>
    </row>
    <row r="3" spans="1:74" ht="6.95" customHeight="1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7"/>
      <c r="BS3" s="24" t="s">
        <v>9</v>
      </c>
      <c r="BT3" s="24" t="s">
        <v>11</v>
      </c>
    </row>
    <row r="4" spans="1:74" ht="36.950000000000003" customHeight="1">
      <c r="B4" s="28"/>
      <c r="C4" s="29"/>
      <c r="D4" s="30" t="s">
        <v>12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31"/>
      <c r="AS4" s="32" t="s">
        <v>13</v>
      </c>
      <c r="BE4" s="33" t="s">
        <v>14</v>
      </c>
      <c r="BS4" s="24" t="s">
        <v>15</v>
      </c>
    </row>
    <row r="5" spans="1:74" ht="14.45" customHeight="1">
      <c r="B5" s="28"/>
      <c r="C5" s="29"/>
      <c r="D5" s="34" t="s">
        <v>16</v>
      </c>
      <c r="E5" s="29"/>
      <c r="F5" s="29"/>
      <c r="G5" s="29"/>
      <c r="H5" s="29"/>
      <c r="I5" s="29"/>
      <c r="J5" s="29"/>
      <c r="K5" s="327" t="s">
        <v>17</v>
      </c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  <c r="AA5" s="328"/>
      <c r="AB5" s="328"/>
      <c r="AC5" s="328"/>
      <c r="AD5" s="328"/>
      <c r="AE5" s="328"/>
      <c r="AF5" s="328"/>
      <c r="AG5" s="328"/>
      <c r="AH5" s="328"/>
      <c r="AI5" s="328"/>
      <c r="AJ5" s="328"/>
      <c r="AK5" s="328"/>
      <c r="AL5" s="328"/>
      <c r="AM5" s="328"/>
      <c r="AN5" s="328"/>
      <c r="AO5" s="328"/>
      <c r="AP5" s="29"/>
      <c r="AQ5" s="31"/>
      <c r="BE5" s="325" t="s">
        <v>18</v>
      </c>
      <c r="BS5" s="24" t="s">
        <v>9</v>
      </c>
    </row>
    <row r="6" spans="1:74" ht="36.950000000000003" customHeight="1">
      <c r="B6" s="28"/>
      <c r="C6" s="29"/>
      <c r="D6" s="36" t="s">
        <v>19</v>
      </c>
      <c r="E6" s="29"/>
      <c r="F6" s="29"/>
      <c r="G6" s="29"/>
      <c r="H6" s="29"/>
      <c r="I6" s="29"/>
      <c r="J6" s="29"/>
      <c r="K6" s="329" t="s">
        <v>20</v>
      </c>
      <c r="L6" s="328"/>
      <c r="M6" s="328"/>
      <c r="N6" s="328"/>
      <c r="O6" s="328"/>
      <c r="P6" s="328"/>
      <c r="Q6" s="328"/>
      <c r="R6" s="328"/>
      <c r="S6" s="328"/>
      <c r="T6" s="328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328"/>
      <c r="AH6" s="328"/>
      <c r="AI6" s="328"/>
      <c r="AJ6" s="328"/>
      <c r="AK6" s="328"/>
      <c r="AL6" s="328"/>
      <c r="AM6" s="328"/>
      <c r="AN6" s="328"/>
      <c r="AO6" s="328"/>
      <c r="AP6" s="29"/>
      <c r="AQ6" s="31"/>
      <c r="BE6" s="326"/>
      <c r="BS6" s="24" t="s">
        <v>9</v>
      </c>
    </row>
    <row r="7" spans="1:74" ht="14.45" customHeight="1">
      <c r="B7" s="28"/>
      <c r="C7" s="29"/>
      <c r="D7" s="37" t="s">
        <v>21</v>
      </c>
      <c r="E7" s="29"/>
      <c r="F7" s="29"/>
      <c r="G7" s="29"/>
      <c r="H7" s="29"/>
      <c r="I7" s="29"/>
      <c r="J7" s="29"/>
      <c r="K7" s="35" t="s">
        <v>22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7" t="s">
        <v>23</v>
      </c>
      <c r="AL7" s="29"/>
      <c r="AM7" s="29"/>
      <c r="AN7" s="35" t="s">
        <v>5</v>
      </c>
      <c r="AO7" s="29"/>
      <c r="AP7" s="29"/>
      <c r="AQ7" s="31"/>
      <c r="BE7" s="326"/>
      <c r="BS7" s="24" t="s">
        <v>9</v>
      </c>
    </row>
    <row r="8" spans="1:74" ht="14.45" customHeight="1">
      <c r="B8" s="28"/>
      <c r="C8" s="29"/>
      <c r="D8" s="37" t="s">
        <v>24</v>
      </c>
      <c r="E8" s="29"/>
      <c r="F8" s="29"/>
      <c r="G8" s="29"/>
      <c r="H8" s="29"/>
      <c r="I8" s="29"/>
      <c r="J8" s="29"/>
      <c r="K8" s="35" t="s">
        <v>25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37" t="s">
        <v>26</v>
      </c>
      <c r="AL8" s="29"/>
      <c r="AM8" s="29"/>
      <c r="AN8" s="38" t="s">
        <v>27</v>
      </c>
      <c r="AO8" s="29"/>
      <c r="AP8" s="29"/>
      <c r="AQ8" s="31"/>
      <c r="BE8" s="326"/>
      <c r="BS8" s="24" t="s">
        <v>9</v>
      </c>
    </row>
    <row r="9" spans="1:74" ht="14.45" customHeight="1">
      <c r="B9" s="28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31"/>
      <c r="BE9" s="326"/>
      <c r="BS9" s="24" t="s">
        <v>9</v>
      </c>
    </row>
    <row r="10" spans="1:74" ht="14.45" customHeight="1">
      <c r="B10" s="28"/>
      <c r="C10" s="29"/>
      <c r="D10" s="37" t="s">
        <v>28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37" t="s">
        <v>29</v>
      </c>
      <c r="AL10" s="29"/>
      <c r="AM10" s="29"/>
      <c r="AN10" s="35" t="s">
        <v>30</v>
      </c>
      <c r="AO10" s="29"/>
      <c r="AP10" s="29"/>
      <c r="AQ10" s="31"/>
      <c r="BE10" s="326"/>
      <c r="BS10" s="24" t="s">
        <v>9</v>
      </c>
    </row>
    <row r="11" spans="1:74" ht="18.399999999999999" customHeight="1">
      <c r="B11" s="28"/>
      <c r="C11" s="29"/>
      <c r="D11" s="29"/>
      <c r="E11" s="35" t="s">
        <v>31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37" t="s">
        <v>32</v>
      </c>
      <c r="AL11" s="29"/>
      <c r="AM11" s="29"/>
      <c r="AN11" s="35" t="s">
        <v>5</v>
      </c>
      <c r="AO11" s="29"/>
      <c r="AP11" s="29"/>
      <c r="AQ11" s="31"/>
      <c r="BE11" s="326"/>
      <c r="BS11" s="24" t="s">
        <v>9</v>
      </c>
    </row>
    <row r="12" spans="1:74" ht="6.95" customHeight="1"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31"/>
      <c r="BE12" s="326"/>
      <c r="BS12" s="24" t="s">
        <v>9</v>
      </c>
    </row>
    <row r="13" spans="1:74" ht="14.45" customHeight="1">
      <c r="B13" s="28"/>
      <c r="C13" s="29"/>
      <c r="D13" s="37" t="s">
        <v>33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7" t="s">
        <v>29</v>
      </c>
      <c r="AL13" s="29"/>
      <c r="AM13" s="29"/>
      <c r="AN13" s="39" t="s">
        <v>34</v>
      </c>
      <c r="AO13" s="29"/>
      <c r="AP13" s="29"/>
      <c r="AQ13" s="31"/>
      <c r="BE13" s="326"/>
      <c r="BS13" s="24" t="s">
        <v>9</v>
      </c>
    </row>
    <row r="14" spans="1:74">
      <c r="B14" s="28"/>
      <c r="C14" s="29"/>
      <c r="D14" s="29"/>
      <c r="E14" s="330" t="s">
        <v>34</v>
      </c>
      <c r="F14" s="331"/>
      <c r="G14" s="331"/>
      <c r="H14" s="331"/>
      <c r="I14" s="331"/>
      <c r="J14" s="331"/>
      <c r="K14" s="331"/>
      <c r="L14" s="331"/>
      <c r="M14" s="331"/>
      <c r="N14" s="331"/>
      <c r="O14" s="331"/>
      <c r="P14" s="331"/>
      <c r="Q14" s="331"/>
      <c r="R14" s="331"/>
      <c r="S14" s="331"/>
      <c r="T14" s="331"/>
      <c r="U14" s="331"/>
      <c r="V14" s="331"/>
      <c r="W14" s="331"/>
      <c r="X14" s="331"/>
      <c r="Y14" s="331"/>
      <c r="Z14" s="331"/>
      <c r="AA14" s="331"/>
      <c r="AB14" s="331"/>
      <c r="AC14" s="331"/>
      <c r="AD14" s="331"/>
      <c r="AE14" s="331"/>
      <c r="AF14" s="331"/>
      <c r="AG14" s="331"/>
      <c r="AH14" s="331"/>
      <c r="AI14" s="331"/>
      <c r="AJ14" s="331"/>
      <c r="AK14" s="37" t="s">
        <v>32</v>
      </c>
      <c r="AL14" s="29"/>
      <c r="AM14" s="29"/>
      <c r="AN14" s="39" t="s">
        <v>34</v>
      </c>
      <c r="AO14" s="29"/>
      <c r="AP14" s="29"/>
      <c r="AQ14" s="31"/>
      <c r="BE14" s="326"/>
      <c r="BS14" s="24" t="s">
        <v>9</v>
      </c>
    </row>
    <row r="15" spans="1:74" ht="6.95" customHeight="1"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31"/>
      <c r="BE15" s="326"/>
      <c r="BS15" s="24" t="s">
        <v>6</v>
      </c>
    </row>
    <row r="16" spans="1:74" ht="14.45" customHeight="1">
      <c r="B16" s="28"/>
      <c r="C16" s="29"/>
      <c r="D16" s="37" t="s">
        <v>35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7" t="s">
        <v>29</v>
      </c>
      <c r="AL16" s="29"/>
      <c r="AM16" s="29"/>
      <c r="AN16" s="35" t="s">
        <v>36</v>
      </c>
      <c r="AO16" s="29"/>
      <c r="AP16" s="29"/>
      <c r="AQ16" s="31"/>
      <c r="BE16" s="326"/>
      <c r="BS16" s="24" t="s">
        <v>6</v>
      </c>
    </row>
    <row r="17" spans="2:71" ht="18.399999999999999" customHeight="1">
      <c r="B17" s="28"/>
      <c r="C17" s="29"/>
      <c r="D17" s="29"/>
      <c r="E17" s="35" t="s">
        <v>37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7" t="s">
        <v>32</v>
      </c>
      <c r="AL17" s="29"/>
      <c r="AM17" s="29"/>
      <c r="AN17" s="35" t="s">
        <v>38</v>
      </c>
      <c r="AO17" s="29"/>
      <c r="AP17" s="29"/>
      <c r="AQ17" s="31"/>
      <c r="BE17" s="326"/>
      <c r="BS17" s="24" t="s">
        <v>39</v>
      </c>
    </row>
    <row r="18" spans="2:71" ht="6.95" customHeight="1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31"/>
      <c r="BE18" s="326"/>
      <c r="BS18" s="24" t="s">
        <v>9</v>
      </c>
    </row>
    <row r="19" spans="2:71" ht="14.45" customHeight="1">
      <c r="B19" s="28"/>
      <c r="C19" s="29"/>
      <c r="D19" s="37" t="s">
        <v>40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31"/>
      <c r="BE19" s="326"/>
      <c r="BS19" s="24" t="s">
        <v>9</v>
      </c>
    </row>
    <row r="20" spans="2:71" ht="177" customHeight="1">
      <c r="B20" s="28"/>
      <c r="C20" s="29"/>
      <c r="D20" s="29"/>
      <c r="E20" s="332" t="s">
        <v>41</v>
      </c>
      <c r="F20" s="332"/>
      <c r="G20" s="332"/>
      <c r="H20" s="332"/>
      <c r="I20" s="332"/>
      <c r="J20" s="332"/>
      <c r="K20" s="332"/>
      <c r="L20" s="332"/>
      <c r="M20" s="332"/>
      <c r="N20" s="332"/>
      <c r="O20" s="332"/>
      <c r="P20" s="332"/>
      <c r="Q20" s="332"/>
      <c r="R20" s="332"/>
      <c r="S20" s="332"/>
      <c r="T20" s="332"/>
      <c r="U20" s="332"/>
      <c r="V20" s="332"/>
      <c r="W20" s="332"/>
      <c r="X20" s="332"/>
      <c r="Y20" s="332"/>
      <c r="Z20" s="332"/>
      <c r="AA20" s="332"/>
      <c r="AB20" s="332"/>
      <c r="AC20" s="332"/>
      <c r="AD20" s="332"/>
      <c r="AE20" s="332"/>
      <c r="AF20" s="332"/>
      <c r="AG20" s="332"/>
      <c r="AH20" s="332"/>
      <c r="AI20" s="332"/>
      <c r="AJ20" s="332"/>
      <c r="AK20" s="332"/>
      <c r="AL20" s="332"/>
      <c r="AM20" s="332"/>
      <c r="AN20" s="332"/>
      <c r="AO20" s="29"/>
      <c r="AP20" s="29"/>
      <c r="AQ20" s="31"/>
      <c r="BE20" s="326"/>
      <c r="BS20" s="24" t="s">
        <v>6</v>
      </c>
    </row>
    <row r="21" spans="2:71" ht="6.95" customHeight="1"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31"/>
      <c r="BE21" s="326"/>
    </row>
    <row r="22" spans="2:71" ht="6.95" customHeight="1">
      <c r="B22" s="28"/>
      <c r="C22" s="2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29"/>
      <c r="AQ22" s="31"/>
      <c r="BE22" s="326"/>
    </row>
    <row r="23" spans="2:71" s="1" customFormat="1" ht="25.9" customHeight="1">
      <c r="B23" s="41"/>
      <c r="C23" s="42"/>
      <c r="D23" s="43" t="s">
        <v>42</v>
      </c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333">
        <f>ROUND(AG51,2)</f>
        <v>0</v>
      </c>
      <c r="AL23" s="334"/>
      <c r="AM23" s="334"/>
      <c r="AN23" s="334"/>
      <c r="AO23" s="334"/>
      <c r="AP23" s="42"/>
      <c r="AQ23" s="45"/>
      <c r="BE23" s="326"/>
    </row>
    <row r="24" spans="2:71" s="1" customFormat="1" ht="6.95" customHeight="1">
      <c r="B24" s="41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5"/>
      <c r="BE24" s="326"/>
    </row>
    <row r="25" spans="2:71" s="1" customFormat="1" ht="13.5">
      <c r="B25" s="41"/>
      <c r="C25" s="42"/>
      <c r="D25" s="42"/>
      <c r="E25" s="42"/>
      <c r="F25" s="42"/>
      <c r="G25" s="42"/>
      <c r="H25" s="42"/>
      <c r="I25" s="42"/>
      <c r="J25" s="42"/>
      <c r="K25" s="42"/>
      <c r="L25" s="335" t="s">
        <v>43</v>
      </c>
      <c r="M25" s="335"/>
      <c r="N25" s="335"/>
      <c r="O25" s="335"/>
      <c r="P25" s="42"/>
      <c r="Q25" s="42"/>
      <c r="R25" s="42"/>
      <c r="S25" s="42"/>
      <c r="T25" s="42"/>
      <c r="U25" s="42"/>
      <c r="V25" s="42"/>
      <c r="W25" s="335" t="s">
        <v>44</v>
      </c>
      <c r="X25" s="335"/>
      <c r="Y25" s="335"/>
      <c r="Z25" s="335"/>
      <c r="AA25" s="335"/>
      <c r="AB25" s="335"/>
      <c r="AC25" s="335"/>
      <c r="AD25" s="335"/>
      <c r="AE25" s="335"/>
      <c r="AF25" s="42"/>
      <c r="AG25" s="42"/>
      <c r="AH25" s="42"/>
      <c r="AI25" s="42"/>
      <c r="AJ25" s="42"/>
      <c r="AK25" s="335" t="s">
        <v>45</v>
      </c>
      <c r="AL25" s="335"/>
      <c r="AM25" s="335"/>
      <c r="AN25" s="335"/>
      <c r="AO25" s="335"/>
      <c r="AP25" s="42"/>
      <c r="AQ25" s="45"/>
      <c r="BE25" s="326"/>
    </row>
    <row r="26" spans="2:71" s="2" customFormat="1" ht="14.45" customHeight="1">
      <c r="B26" s="47"/>
      <c r="C26" s="48"/>
      <c r="D26" s="49" t="s">
        <v>46</v>
      </c>
      <c r="E26" s="48"/>
      <c r="F26" s="49" t="s">
        <v>47</v>
      </c>
      <c r="G26" s="48"/>
      <c r="H26" s="48"/>
      <c r="I26" s="48"/>
      <c r="J26" s="48"/>
      <c r="K26" s="48"/>
      <c r="L26" s="336">
        <v>0.21</v>
      </c>
      <c r="M26" s="337"/>
      <c r="N26" s="337"/>
      <c r="O26" s="337"/>
      <c r="P26" s="48"/>
      <c r="Q26" s="48"/>
      <c r="R26" s="48"/>
      <c r="S26" s="48"/>
      <c r="T26" s="48"/>
      <c r="U26" s="48"/>
      <c r="V26" s="48"/>
      <c r="W26" s="338">
        <f>ROUND(AZ51,2)</f>
        <v>0</v>
      </c>
      <c r="X26" s="337"/>
      <c r="Y26" s="337"/>
      <c r="Z26" s="337"/>
      <c r="AA26" s="337"/>
      <c r="AB26" s="337"/>
      <c r="AC26" s="337"/>
      <c r="AD26" s="337"/>
      <c r="AE26" s="337"/>
      <c r="AF26" s="48"/>
      <c r="AG26" s="48"/>
      <c r="AH26" s="48"/>
      <c r="AI26" s="48"/>
      <c r="AJ26" s="48"/>
      <c r="AK26" s="338">
        <f>ROUND(AV51,2)</f>
        <v>0</v>
      </c>
      <c r="AL26" s="337"/>
      <c r="AM26" s="337"/>
      <c r="AN26" s="337"/>
      <c r="AO26" s="337"/>
      <c r="AP26" s="48"/>
      <c r="AQ26" s="50"/>
      <c r="BE26" s="326"/>
    </row>
    <row r="27" spans="2:71" s="2" customFormat="1" ht="14.45" customHeight="1">
      <c r="B27" s="47"/>
      <c r="C27" s="48"/>
      <c r="D27" s="48"/>
      <c r="E27" s="48"/>
      <c r="F27" s="49" t="s">
        <v>48</v>
      </c>
      <c r="G27" s="48"/>
      <c r="H27" s="48"/>
      <c r="I27" s="48"/>
      <c r="J27" s="48"/>
      <c r="K27" s="48"/>
      <c r="L27" s="336">
        <v>0.15</v>
      </c>
      <c r="M27" s="337"/>
      <c r="N27" s="337"/>
      <c r="O27" s="337"/>
      <c r="P27" s="48"/>
      <c r="Q27" s="48"/>
      <c r="R27" s="48"/>
      <c r="S27" s="48"/>
      <c r="T27" s="48"/>
      <c r="U27" s="48"/>
      <c r="V27" s="48"/>
      <c r="W27" s="338">
        <f>ROUND(BA51,2)</f>
        <v>0</v>
      </c>
      <c r="X27" s="337"/>
      <c r="Y27" s="337"/>
      <c r="Z27" s="337"/>
      <c r="AA27" s="337"/>
      <c r="AB27" s="337"/>
      <c r="AC27" s="337"/>
      <c r="AD27" s="337"/>
      <c r="AE27" s="337"/>
      <c r="AF27" s="48"/>
      <c r="AG27" s="48"/>
      <c r="AH27" s="48"/>
      <c r="AI27" s="48"/>
      <c r="AJ27" s="48"/>
      <c r="AK27" s="338">
        <f>ROUND(AW51,2)</f>
        <v>0</v>
      </c>
      <c r="AL27" s="337"/>
      <c r="AM27" s="337"/>
      <c r="AN27" s="337"/>
      <c r="AO27" s="337"/>
      <c r="AP27" s="48"/>
      <c r="AQ27" s="50"/>
      <c r="BE27" s="326"/>
    </row>
    <row r="28" spans="2:71" s="2" customFormat="1" ht="14.45" hidden="1" customHeight="1">
      <c r="B28" s="47"/>
      <c r="C28" s="48"/>
      <c r="D28" s="48"/>
      <c r="E28" s="48"/>
      <c r="F28" s="49" t="s">
        <v>49</v>
      </c>
      <c r="G28" s="48"/>
      <c r="H28" s="48"/>
      <c r="I28" s="48"/>
      <c r="J28" s="48"/>
      <c r="K28" s="48"/>
      <c r="L28" s="336">
        <v>0.21</v>
      </c>
      <c r="M28" s="337"/>
      <c r="N28" s="337"/>
      <c r="O28" s="337"/>
      <c r="P28" s="48"/>
      <c r="Q28" s="48"/>
      <c r="R28" s="48"/>
      <c r="S28" s="48"/>
      <c r="T28" s="48"/>
      <c r="U28" s="48"/>
      <c r="V28" s="48"/>
      <c r="W28" s="338">
        <f>ROUND(BB51,2)</f>
        <v>0</v>
      </c>
      <c r="X28" s="337"/>
      <c r="Y28" s="337"/>
      <c r="Z28" s="337"/>
      <c r="AA28" s="337"/>
      <c r="AB28" s="337"/>
      <c r="AC28" s="337"/>
      <c r="AD28" s="337"/>
      <c r="AE28" s="337"/>
      <c r="AF28" s="48"/>
      <c r="AG28" s="48"/>
      <c r="AH28" s="48"/>
      <c r="AI28" s="48"/>
      <c r="AJ28" s="48"/>
      <c r="AK28" s="338">
        <v>0</v>
      </c>
      <c r="AL28" s="337"/>
      <c r="AM28" s="337"/>
      <c r="AN28" s="337"/>
      <c r="AO28" s="337"/>
      <c r="AP28" s="48"/>
      <c r="AQ28" s="50"/>
      <c r="BE28" s="326"/>
    </row>
    <row r="29" spans="2:71" s="2" customFormat="1" ht="14.45" hidden="1" customHeight="1">
      <c r="B29" s="47"/>
      <c r="C29" s="48"/>
      <c r="D29" s="48"/>
      <c r="E29" s="48"/>
      <c r="F29" s="49" t="s">
        <v>50</v>
      </c>
      <c r="G29" s="48"/>
      <c r="H29" s="48"/>
      <c r="I29" s="48"/>
      <c r="J29" s="48"/>
      <c r="K29" s="48"/>
      <c r="L29" s="336">
        <v>0.15</v>
      </c>
      <c r="M29" s="337"/>
      <c r="N29" s="337"/>
      <c r="O29" s="337"/>
      <c r="P29" s="48"/>
      <c r="Q29" s="48"/>
      <c r="R29" s="48"/>
      <c r="S29" s="48"/>
      <c r="T29" s="48"/>
      <c r="U29" s="48"/>
      <c r="V29" s="48"/>
      <c r="W29" s="338">
        <f>ROUND(BC51,2)</f>
        <v>0</v>
      </c>
      <c r="X29" s="337"/>
      <c r="Y29" s="337"/>
      <c r="Z29" s="337"/>
      <c r="AA29" s="337"/>
      <c r="AB29" s="337"/>
      <c r="AC29" s="337"/>
      <c r="AD29" s="337"/>
      <c r="AE29" s="337"/>
      <c r="AF29" s="48"/>
      <c r="AG29" s="48"/>
      <c r="AH29" s="48"/>
      <c r="AI29" s="48"/>
      <c r="AJ29" s="48"/>
      <c r="AK29" s="338">
        <v>0</v>
      </c>
      <c r="AL29" s="337"/>
      <c r="AM29" s="337"/>
      <c r="AN29" s="337"/>
      <c r="AO29" s="337"/>
      <c r="AP29" s="48"/>
      <c r="AQ29" s="50"/>
      <c r="BE29" s="326"/>
    </row>
    <row r="30" spans="2:71" s="2" customFormat="1" ht="14.45" hidden="1" customHeight="1">
      <c r="B30" s="47"/>
      <c r="C30" s="48"/>
      <c r="D30" s="48"/>
      <c r="E30" s="48"/>
      <c r="F30" s="49" t="s">
        <v>51</v>
      </c>
      <c r="G30" s="48"/>
      <c r="H30" s="48"/>
      <c r="I30" s="48"/>
      <c r="J30" s="48"/>
      <c r="K30" s="48"/>
      <c r="L30" s="336">
        <v>0</v>
      </c>
      <c r="M30" s="337"/>
      <c r="N30" s="337"/>
      <c r="O30" s="337"/>
      <c r="P30" s="48"/>
      <c r="Q30" s="48"/>
      <c r="R30" s="48"/>
      <c r="S30" s="48"/>
      <c r="T30" s="48"/>
      <c r="U30" s="48"/>
      <c r="V30" s="48"/>
      <c r="W30" s="338">
        <f>ROUND(BD51,2)</f>
        <v>0</v>
      </c>
      <c r="X30" s="337"/>
      <c r="Y30" s="337"/>
      <c r="Z30" s="337"/>
      <c r="AA30" s="337"/>
      <c r="AB30" s="337"/>
      <c r="AC30" s="337"/>
      <c r="AD30" s="337"/>
      <c r="AE30" s="337"/>
      <c r="AF30" s="48"/>
      <c r="AG30" s="48"/>
      <c r="AH30" s="48"/>
      <c r="AI30" s="48"/>
      <c r="AJ30" s="48"/>
      <c r="AK30" s="338">
        <v>0</v>
      </c>
      <c r="AL30" s="337"/>
      <c r="AM30" s="337"/>
      <c r="AN30" s="337"/>
      <c r="AO30" s="337"/>
      <c r="AP30" s="48"/>
      <c r="AQ30" s="50"/>
      <c r="BE30" s="326"/>
    </row>
    <row r="31" spans="2:71" s="1" customFormat="1" ht="6.95" customHeight="1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5"/>
      <c r="BE31" s="326"/>
    </row>
    <row r="32" spans="2:71" s="1" customFormat="1" ht="25.9" customHeight="1">
      <c r="B32" s="41"/>
      <c r="C32" s="51"/>
      <c r="D32" s="52" t="s">
        <v>52</v>
      </c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4" t="s">
        <v>53</v>
      </c>
      <c r="U32" s="53"/>
      <c r="V32" s="53"/>
      <c r="W32" s="53"/>
      <c r="X32" s="339" t="s">
        <v>54</v>
      </c>
      <c r="Y32" s="340"/>
      <c r="Z32" s="340"/>
      <c r="AA32" s="340"/>
      <c r="AB32" s="340"/>
      <c r="AC32" s="53"/>
      <c r="AD32" s="53"/>
      <c r="AE32" s="53"/>
      <c r="AF32" s="53"/>
      <c r="AG32" s="53"/>
      <c r="AH32" s="53"/>
      <c r="AI32" s="53"/>
      <c r="AJ32" s="53"/>
      <c r="AK32" s="341">
        <f>SUM(AK23:AK30)</f>
        <v>0</v>
      </c>
      <c r="AL32" s="340"/>
      <c r="AM32" s="340"/>
      <c r="AN32" s="340"/>
      <c r="AO32" s="342"/>
      <c r="AP32" s="51"/>
      <c r="AQ32" s="55"/>
      <c r="BE32" s="326"/>
    </row>
    <row r="33" spans="2:56" s="1" customFormat="1" ht="6.95" customHeight="1"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5"/>
    </row>
    <row r="34" spans="2:56" s="1" customFormat="1" ht="6.95" customHeight="1">
      <c r="B34" s="5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8"/>
    </row>
    <row r="38" spans="2:56" s="1" customFormat="1" ht="6.95" customHeight="1">
      <c r="B38" s="5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41"/>
    </row>
    <row r="39" spans="2:56" s="1" customFormat="1" ht="36.950000000000003" customHeight="1">
      <c r="B39" s="41"/>
      <c r="C39" s="61" t="s">
        <v>55</v>
      </c>
      <c r="AR39" s="41"/>
    </row>
    <row r="40" spans="2:56" s="1" customFormat="1" ht="6.95" customHeight="1">
      <c r="B40" s="41"/>
      <c r="AR40" s="41"/>
    </row>
    <row r="41" spans="2:56" s="3" customFormat="1" ht="14.45" customHeight="1">
      <c r="B41" s="62"/>
      <c r="C41" s="63" t="s">
        <v>16</v>
      </c>
      <c r="L41" s="3" t="str">
        <f>K5</f>
        <v>17-039</v>
      </c>
      <c r="AR41" s="62"/>
    </row>
    <row r="42" spans="2:56" s="4" customFormat="1" ht="36.950000000000003" customHeight="1">
      <c r="B42" s="64"/>
      <c r="C42" s="65" t="s">
        <v>19</v>
      </c>
      <c r="L42" s="343" t="str">
        <f>K6</f>
        <v>Zřízení klubovny ve vstupním vestibulu sportovní haly</v>
      </c>
      <c r="M42" s="344"/>
      <c r="N42" s="344"/>
      <c r="O42" s="344"/>
      <c r="P42" s="344"/>
      <c r="Q42" s="344"/>
      <c r="R42" s="344"/>
      <c r="S42" s="344"/>
      <c r="T42" s="344"/>
      <c r="U42" s="344"/>
      <c r="V42" s="344"/>
      <c r="W42" s="344"/>
      <c r="X42" s="344"/>
      <c r="Y42" s="344"/>
      <c r="Z42" s="344"/>
      <c r="AA42" s="344"/>
      <c r="AB42" s="344"/>
      <c r="AC42" s="344"/>
      <c r="AD42" s="344"/>
      <c r="AE42" s="344"/>
      <c r="AF42" s="344"/>
      <c r="AG42" s="344"/>
      <c r="AH42" s="344"/>
      <c r="AI42" s="344"/>
      <c r="AJ42" s="344"/>
      <c r="AK42" s="344"/>
      <c r="AL42" s="344"/>
      <c r="AM42" s="344"/>
      <c r="AN42" s="344"/>
      <c r="AO42" s="344"/>
      <c r="AR42" s="64"/>
    </row>
    <row r="43" spans="2:56" s="1" customFormat="1" ht="6.95" customHeight="1">
      <c r="B43" s="41"/>
      <c r="AR43" s="41"/>
    </row>
    <row r="44" spans="2:56" s="1" customFormat="1">
      <c r="B44" s="41"/>
      <c r="C44" s="63" t="s">
        <v>24</v>
      </c>
      <c r="L44" s="66" t="str">
        <f>IF(K8="","",K8)</f>
        <v>město Pelhřimov, ul. Nádražní, č.p. 1536</v>
      </c>
      <c r="AI44" s="63" t="s">
        <v>26</v>
      </c>
      <c r="AM44" s="345" t="str">
        <f>IF(AN8= "","",AN8)</f>
        <v>4.4.2017</v>
      </c>
      <c r="AN44" s="345"/>
      <c r="AR44" s="41"/>
    </row>
    <row r="45" spans="2:56" s="1" customFormat="1" ht="6.95" customHeight="1">
      <c r="B45" s="41"/>
      <c r="AR45" s="41"/>
    </row>
    <row r="46" spans="2:56" s="1" customFormat="1">
      <c r="B46" s="41"/>
      <c r="C46" s="63" t="s">
        <v>28</v>
      </c>
      <c r="L46" s="3" t="str">
        <f>IF(E11= "","",E11)</f>
        <v>město Pelhřimov</v>
      </c>
      <c r="AI46" s="63" t="s">
        <v>35</v>
      </c>
      <c r="AM46" s="346" t="str">
        <f>IF(E17="","",E17)</f>
        <v>PROJEKT CENTRUM NOVA s.r.o.</v>
      </c>
      <c r="AN46" s="346"/>
      <c r="AO46" s="346"/>
      <c r="AP46" s="346"/>
      <c r="AR46" s="41"/>
      <c r="AS46" s="347" t="s">
        <v>56</v>
      </c>
      <c r="AT46" s="348"/>
      <c r="AU46" s="68"/>
      <c r="AV46" s="68"/>
      <c r="AW46" s="68"/>
      <c r="AX46" s="68"/>
      <c r="AY46" s="68"/>
      <c r="AZ46" s="68"/>
      <c r="BA46" s="68"/>
      <c r="BB46" s="68"/>
      <c r="BC46" s="68"/>
      <c r="BD46" s="69"/>
    </row>
    <row r="47" spans="2:56" s="1" customFormat="1">
      <c r="B47" s="41"/>
      <c r="C47" s="63" t="s">
        <v>33</v>
      </c>
      <c r="L47" s="3" t="str">
        <f>IF(E14= "Vyplň údaj","",E14)</f>
        <v/>
      </c>
      <c r="AR47" s="41"/>
      <c r="AS47" s="349"/>
      <c r="AT47" s="350"/>
      <c r="AU47" s="42"/>
      <c r="AV47" s="42"/>
      <c r="AW47" s="42"/>
      <c r="AX47" s="42"/>
      <c r="AY47" s="42"/>
      <c r="AZ47" s="42"/>
      <c r="BA47" s="42"/>
      <c r="BB47" s="42"/>
      <c r="BC47" s="42"/>
      <c r="BD47" s="70"/>
    </row>
    <row r="48" spans="2:56" s="1" customFormat="1" ht="10.9" customHeight="1">
      <c r="B48" s="41"/>
      <c r="AR48" s="41"/>
      <c r="AS48" s="349"/>
      <c r="AT48" s="350"/>
      <c r="AU48" s="42"/>
      <c r="AV48" s="42"/>
      <c r="AW48" s="42"/>
      <c r="AX48" s="42"/>
      <c r="AY48" s="42"/>
      <c r="AZ48" s="42"/>
      <c r="BA48" s="42"/>
      <c r="BB48" s="42"/>
      <c r="BC48" s="42"/>
      <c r="BD48" s="70"/>
    </row>
    <row r="49" spans="1:91" s="1" customFormat="1" ht="29.25" customHeight="1">
      <c r="B49" s="41"/>
      <c r="C49" s="351" t="s">
        <v>57</v>
      </c>
      <c r="D49" s="352"/>
      <c r="E49" s="352"/>
      <c r="F49" s="352"/>
      <c r="G49" s="352"/>
      <c r="H49" s="71"/>
      <c r="I49" s="353" t="s">
        <v>58</v>
      </c>
      <c r="J49" s="352"/>
      <c r="K49" s="352"/>
      <c r="L49" s="352"/>
      <c r="M49" s="352"/>
      <c r="N49" s="352"/>
      <c r="O49" s="352"/>
      <c r="P49" s="352"/>
      <c r="Q49" s="352"/>
      <c r="R49" s="352"/>
      <c r="S49" s="352"/>
      <c r="T49" s="352"/>
      <c r="U49" s="352"/>
      <c r="V49" s="352"/>
      <c r="W49" s="352"/>
      <c r="X49" s="352"/>
      <c r="Y49" s="352"/>
      <c r="Z49" s="352"/>
      <c r="AA49" s="352"/>
      <c r="AB49" s="352"/>
      <c r="AC49" s="352"/>
      <c r="AD49" s="352"/>
      <c r="AE49" s="352"/>
      <c r="AF49" s="352"/>
      <c r="AG49" s="354" t="s">
        <v>59</v>
      </c>
      <c r="AH49" s="352"/>
      <c r="AI49" s="352"/>
      <c r="AJ49" s="352"/>
      <c r="AK49" s="352"/>
      <c r="AL49" s="352"/>
      <c r="AM49" s="352"/>
      <c r="AN49" s="353" t="s">
        <v>60</v>
      </c>
      <c r="AO49" s="352"/>
      <c r="AP49" s="352"/>
      <c r="AQ49" s="72" t="s">
        <v>61</v>
      </c>
      <c r="AR49" s="41"/>
      <c r="AS49" s="73" t="s">
        <v>62</v>
      </c>
      <c r="AT49" s="74" t="s">
        <v>63</v>
      </c>
      <c r="AU49" s="74" t="s">
        <v>64</v>
      </c>
      <c r="AV49" s="74" t="s">
        <v>65</v>
      </c>
      <c r="AW49" s="74" t="s">
        <v>66</v>
      </c>
      <c r="AX49" s="74" t="s">
        <v>67</v>
      </c>
      <c r="AY49" s="74" t="s">
        <v>68</v>
      </c>
      <c r="AZ49" s="74" t="s">
        <v>69</v>
      </c>
      <c r="BA49" s="74" t="s">
        <v>70</v>
      </c>
      <c r="BB49" s="74" t="s">
        <v>71</v>
      </c>
      <c r="BC49" s="74" t="s">
        <v>72</v>
      </c>
      <c r="BD49" s="75" t="s">
        <v>73</v>
      </c>
    </row>
    <row r="50" spans="1:91" s="1" customFormat="1" ht="10.9" customHeight="1">
      <c r="B50" s="41"/>
      <c r="AR50" s="41"/>
      <c r="AS50" s="76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9"/>
    </row>
    <row r="51" spans="1:91" s="4" customFormat="1" ht="32.450000000000003" customHeight="1">
      <c r="B51" s="64"/>
      <c r="C51" s="77" t="s">
        <v>74</v>
      </c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362">
        <f>ROUND(AG52+AG54,2)</f>
        <v>0</v>
      </c>
      <c r="AH51" s="362"/>
      <c r="AI51" s="362"/>
      <c r="AJ51" s="362"/>
      <c r="AK51" s="362"/>
      <c r="AL51" s="362"/>
      <c r="AM51" s="362"/>
      <c r="AN51" s="363">
        <f t="shared" ref="AN51:AN58" si="0">SUM(AG51,AT51)</f>
        <v>0</v>
      </c>
      <c r="AO51" s="363"/>
      <c r="AP51" s="363"/>
      <c r="AQ51" s="79" t="s">
        <v>5</v>
      </c>
      <c r="AR51" s="64"/>
      <c r="AS51" s="80">
        <f>ROUND(AS52+AS54,2)</f>
        <v>0</v>
      </c>
      <c r="AT51" s="81">
        <f t="shared" ref="AT51:AT58" si="1">ROUND(SUM(AV51:AW51),2)</f>
        <v>0</v>
      </c>
      <c r="AU51" s="82">
        <f>ROUND(AU52+AU54,5)</f>
        <v>0</v>
      </c>
      <c r="AV51" s="81">
        <f>ROUND(AZ51*L26,2)</f>
        <v>0</v>
      </c>
      <c r="AW51" s="81">
        <f>ROUND(BA51*L27,2)</f>
        <v>0</v>
      </c>
      <c r="AX51" s="81">
        <f>ROUND(BB51*L26,2)</f>
        <v>0</v>
      </c>
      <c r="AY51" s="81">
        <f>ROUND(BC51*L27,2)</f>
        <v>0</v>
      </c>
      <c r="AZ51" s="81">
        <f>ROUND(AZ52+AZ54,2)</f>
        <v>0</v>
      </c>
      <c r="BA51" s="81">
        <f>ROUND(BA52+BA54,2)</f>
        <v>0</v>
      </c>
      <c r="BB51" s="81">
        <f>ROUND(BB52+BB54,2)</f>
        <v>0</v>
      </c>
      <c r="BC51" s="81">
        <f>ROUND(BC52+BC54,2)</f>
        <v>0</v>
      </c>
      <c r="BD51" s="83">
        <f>ROUND(BD52+BD54,2)</f>
        <v>0</v>
      </c>
      <c r="BS51" s="65" t="s">
        <v>75</v>
      </c>
      <c r="BT51" s="65" t="s">
        <v>76</v>
      </c>
      <c r="BU51" s="84" t="s">
        <v>77</v>
      </c>
      <c r="BV51" s="65" t="s">
        <v>78</v>
      </c>
      <c r="BW51" s="65" t="s">
        <v>7</v>
      </c>
      <c r="BX51" s="65" t="s">
        <v>79</v>
      </c>
      <c r="CL51" s="65" t="s">
        <v>22</v>
      </c>
    </row>
    <row r="52" spans="1:91" s="5" customFormat="1" ht="22.5" customHeight="1">
      <c r="B52" s="85"/>
      <c r="C52" s="86"/>
      <c r="D52" s="358" t="s">
        <v>80</v>
      </c>
      <c r="E52" s="358"/>
      <c r="F52" s="358"/>
      <c r="G52" s="358"/>
      <c r="H52" s="358"/>
      <c r="I52" s="87"/>
      <c r="J52" s="358" t="s">
        <v>81</v>
      </c>
      <c r="K52" s="358"/>
      <c r="L52" s="358"/>
      <c r="M52" s="358"/>
      <c r="N52" s="358"/>
      <c r="O52" s="358"/>
      <c r="P52" s="358"/>
      <c r="Q52" s="358"/>
      <c r="R52" s="358"/>
      <c r="S52" s="358"/>
      <c r="T52" s="358"/>
      <c r="U52" s="358"/>
      <c r="V52" s="358"/>
      <c r="W52" s="358"/>
      <c r="X52" s="358"/>
      <c r="Y52" s="358"/>
      <c r="Z52" s="358"/>
      <c r="AA52" s="358"/>
      <c r="AB52" s="358"/>
      <c r="AC52" s="358"/>
      <c r="AD52" s="358"/>
      <c r="AE52" s="358"/>
      <c r="AF52" s="358"/>
      <c r="AG52" s="357">
        <f>ROUND(AG53,2)</f>
        <v>0</v>
      </c>
      <c r="AH52" s="356"/>
      <c r="AI52" s="356"/>
      <c r="AJ52" s="356"/>
      <c r="AK52" s="356"/>
      <c r="AL52" s="356"/>
      <c r="AM52" s="356"/>
      <c r="AN52" s="355">
        <f t="shared" si="0"/>
        <v>0</v>
      </c>
      <c r="AO52" s="356"/>
      <c r="AP52" s="356"/>
      <c r="AQ52" s="88" t="s">
        <v>80</v>
      </c>
      <c r="AR52" s="85"/>
      <c r="AS52" s="89">
        <f>ROUND(AS53,2)</f>
        <v>0</v>
      </c>
      <c r="AT52" s="90">
        <f t="shared" si="1"/>
        <v>0</v>
      </c>
      <c r="AU52" s="91">
        <f>ROUND(AU53,5)</f>
        <v>0</v>
      </c>
      <c r="AV52" s="90">
        <f>ROUND(AZ52*L26,2)</f>
        <v>0</v>
      </c>
      <c r="AW52" s="90">
        <f>ROUND(BA52*L27,2)</f>
        <v>0</v>
      </c>
      <c r="AX52" s="90">
        <f>ROUND(BB52*L26,2)</f>
        <v>0</v>
      </c>
      <c r="AY52" s="90">
        <f>ROUND(BC52*L27,2)</f>
        <v>0</v>
      </c>
      <c r="AZ52" s="90">
        <f>ROUND(AZ53,2)</f>
        <v>0</v>
      </c>
      <c r="BA52" s="90">
        <f>ROUND(BA53,2)</f>
        <v>0</v>
      </c>
      <c r="BB52" s="90">
        <f>ROUND(BB53,2)</f>
        <v>0</v>
      </c>
      <c r="BC52" s="90">
        <f>ROUND(BC53,2)</f>
        <v>0</v>
      </c>
      <c r="BD52" s="92">
        <f>ROUND(BD53,2)</f>
        <v>0</v>
      </c>
      <c r="BS52" s="93" t="s">
        <v>75</v>
      </c>
      <c r="BT52" s="93" t="s">
        <v>82</v>
      </c>
      <c r="BU52" s="93" t="s">
        <v>77</v>
      </c>
      <c r="BV52" s="93" t="s">
        <v>78</v>
      </c>
      <c r="BW52" s="93" t="s">
        <v>83</v>
      </c>
      <c r="BX52" s="93" t="s">
        <v>7</v>
      </c>
      <c r="CL52" s="93" t="s">
        <v>5</v>
      </c>
      <c r="CM52" s="93" t="s">
        <v>84</v>
      </c>
    </row>
    <row r="53" spans="1:91" s="6" customFormat="1" ht="22.5" customHeight="1">
      <c r="A53" s="94" t="s">
        <v>85</v>
      </c>
      <c r="B53" s="95"/>
      <c r="C53" s="9"/>
      <c r="D53" s="9"/>
      <c r="E53" s="361" t="s">
        <v>80</v>
      </c>
      <c r="F53" s="361"/>
      <c r="G53" s="361"/>
      <c r="H53" s="361"/>
      <c r="I53" s="361"/>
      <c r="J53" s="9"/>
      <c r="K53" s="361" t="s">
        <v>81</v>
      </c>
      <c r="L53" s="361"/>
      <c r="M53" s="361"/>
      <c r="N53" s="361"/>
      <c r="O53" s="361"/>
      <c r="P53" s="361"/>
      <c r="Q53" s="361"/>
      <c r="R53" s="361"/>
      <c r="S53" s="361"/>
      <c r="T53" s="361"/>
      <c r="U53" s="361"/>
      <c r="V53" s="361"/>
      <c r="W53" s="361"/>
      <c r="X53" s="361"/>
      <c r="Y53" s="361"/>
      <c r="Z53" s="361"/>
      <c r="AA53" s="361"/>
      <c r="AB53" s="361"/>
      <c r="AC53" s="361"/>
      <c r="AD53" s="361"/>
      <c r="AE53" s="361"/>
      <c r="AF53" s="361"/>
      <c r="AG53" s="359">
        <f>'VON - Vedlejší a ostatní ...'!J29</f>
        <v>0</v>
      </c>
      <c r="AH53" s="360"/>
      <c r="AI53" s="360"/>
      <c r="AJ53" s="360"/>
      <c r="AK53" s="360"/>
      <c r="AL53" s="360"/>
      <c r="AM53" s="360"/>
      <c r="AN53" s="359">
        <f t="shared" si="0"/>
        <v>0</v>
      </c>
      <c r="AO53" s="360"/>
      <c r="AP53" s="360"/>
      <c r="AQ53" s="96" t="s">
        <v>86</v>
      </c>
      <c r="AR53" s="95"/>
      <c r="AS53" s="97">
        <v>0</v>
      </c>
      <c r="AT53" s="98">
        <f t="shared" si="1"/>
        <v>0</v>
      </c>
      <c r="AU53" s="99">
        <f>'VON - Vedlejší a ostatní ...'!P84</f>
        <v>0</v>
      </c>
      <c r="AV53" s="98">
        <f>'VON - Vedlejší a ostatní ...'!J32</f>
        <v>0</v>
      </c>
      <c r="AW53" s="98">
        <f>'VON - Vedlejší a ostatní ...'!J33</f>
        <v>0</v>
      </c>
      <c r="AX53" s="98">
        <f>'VON - Vedlejší a ostatní ...'!J34</f>
        <v>0</v>
      </c>
      <c r="AY53" s="98">
        <f>'VON - Vedlejší a ostatní ...'!J35</f>
        <v>0</v>
      </c>
      <c r="AZ53" s="98">
        <f>'VON - Vedlejší a ostatní ...'!F32</f>
        <v>0</v>
      </c>
      <c r="BA53" s="98">
        <f>'VON - Vedlejší a ostatní ...'!F33</f>
        <v>0</v>
      </c>
      <c r="BB53" s="98">
        <f>'VON - Vedlejší a ostatní ...'!F34</f>
        <v>0</v>
      </c>
      <c r="BC53" s="98">
        <f>'VON - Vedlejší a ostatní ...'!F35</f>
        <v>0</v>
      </c>
      <c r="BD53" s="100">
        <f>'VON - Vedlejší a ostatní ...'!F36</f>
        <v>0</v>
      </c>
      <c r="BT53" s="101" t="s">
        <v>84</v>
      </c>
      <c r="BV53" s="101" t="s">
        <v>78</v>
      </c>
      <c r="BW53" s="101" t="s">
        <v>87</v>
      </c>
      <c r="BX53" s="101" t="s">
        <v>83</v>
      </c>
      <c r="CL53" s="101" t="s">
        <v>22</v>
      </c>
    </row>
    <row r="54" spans="1:91" s="5" customFormat="1" ht="22.5" customHeight="1">
      <c r="B54" s="85"/>
      <c r="C54" s="86"/>
      <c r="D54" s="358" t="s">
        <v>88</v>
      </c>
      <c r="E54" s="358"/>
      <c r="F54" s="358"/>
      <c r="G54" s="358"/>
      <c r="H54" s="358"/>
      <c r="I54" s="87"/>
      <c r="J54" s="358" t="s">
        <v>89</v>
      </c>
      <c r="K54" s="358"/>
      <c r="L54" s="358"/>
      <c r="M54" s="358"/>
      <c r="N54" s="358"/>
      <c r="O54" s="358"/>
      <c r="P54" s="358"/>
      <c r="Q54" s="358"/>
      <c r="R54" s="358"/>
      <c r="S54" s="358"/>
      <c r="T54" s="358"/>
      <c r="U54" s="358"/>
      <c r="V54" s="358"/>
      <c r="W54" s="358"/>
      <c r="X54" s="358"/>
      <c r="Y54" s="358"/>
      <c r="Z54" s="358"/>
      <c r="AA54" s="358"/>
      <c r="AB54" s="358"/>
      <c r="AC54" s="358"/>
      <c r="AD54" s="358"/>
      <c r="AE54" s="358"/>
      <c r="AF54" s="358"/>
      <c r="AG54" s="357">
        <f>ROUND(SUM(AG55:AG58),2)</f>
        <v>0</v>
      </c>
      <c r="AH54" s="356"/>
      <c r="AI54" s="356"/>
      <c r="AJ54" s="356"/>
      <c r="AK54" s="356"/>
      <c r="AL54" s="356"/>
      <c r="AM54" s="356"/>
      <c r="AN54" s="355">
        <f t="shared" si="0"/>
        <v>0</v>
      </c>
      <c r="AO54" s="356"/>
      <c r="AP54" s="356"/>
      <c r="AQ54" s="88" t="s">
        <v>90</v>
      </c>
      <c r="AR54" s="85"/>
      <c r="AS54" s="89">
        <f>ROUND(SUM(AS55:AS58),2)</f>
        <v>0</v>
      </c>
      <c r="AT54" s="90">
        <f t="shared" si="1"/>
        <v>0</v>
      </c>
      <c r="AU54" s="91">
        <f>ROUND(SUM(AU55:AU58),5)</f>
        <v>0</v>
      </c>
      <c r="AV54" s="90">
        <f>ROUND(AZ54*L26,2)</f>
        <v>0</v>
      </c>
      <c r="AW54" s="90">
        <f>ROUND(BA54*L27,2)</f>
        <v>0</v>
      </c>
      <c r="AX54" s="90">
        <f>ROUND(BB54*L26,2)</f>
        <v>0</v>
      </c>
      <c r="AY54" s="90">
        <f>ROUND(BC54*L27,2)</f>
        <v>0</v>
      </c>
      <c r="AZ54" s="90">
        <f>ROUND(SUM(AZ55:AZ58),2)</f>
        <v>0</v>
      </c>
      <c r="BA54" s="90">
        <f>ROUND(SUM(BA55:BA58),2)</f>
        <v>0</v>
      </c>
      <c r="BB54" s="90">
        <f>ROUND(SUM(BB55:BB58),2)</f>
        <v>0</v>
      </c>
      <c r="BC54" s="90">
        <f>ROUND(SUM(BC55:BC58),2)</f>
        <v>0</v>
      </c>
      <c r="BD54" s="92">
        <f>ROUND(SUM(BD55:BD58),2)</f>
        <v>0</v>
      </c>
      <c r="BS54" s="93" t="s">
        <v>75</v>
      </c>
      <c r="BT54" s="93" t="s">
        <v>82</v>
      </c>
      <c r="BU54" s="93" t="s">
        <v>77</v>
      </c>
      <c r="BV54" s="93" t="s">
        <v>78</v>
      </c>
      <c r="BW54" s="93" t="s">
        <v>91</v>
      </c>
      <c r="BX54" s="93" t="s">
        <v>7</v>
      </c>
      <c r="CL54" s="93" t="s">
        <v>5</v>
      </c>
      <c r="CM54" s="93" t="s">
        <v>84</v>
      </c>
    </row>
    <row r="55" spans="1:91" s="6" customFormat="1" ht="22.5" customHeight="1">
      <c r="A55" s="94" t="s">
        <v>85</v>
      </c>
      <c r="B55" s="95"/>
      <c r="C55" s="9"/>
      <c r="D55" s="9"/>
      <c r="E55" s="361" t="s">
        <v>92</v>
      </c>
      <c r="F55" s="361"/>
      <c r="G55" s="361"/>
      <c r="H55" s="361"/>
      <c r="I55" s="361"/>
      <c r="J55" s="9"/>
      <c r="K55" s="361" t="s">
        <v>93</v>
      </c>
      <c r="L55" s="361"/>
      <c r="M55" s="361"/>
      <c r="N55" s="361"/>
      <c r="O55" s="361"/>
      <c r="P55" s="361"/>
      <c r="Q55" s="361"/>
      <c r="R55" s="361"/>
      <c r="S55" s="361"/>
      <c r="T55" s="361"/>
      <c r="U55" s="361"/>
      <c r="V55" s="361"/>
      <c r="W55" s="361"/>
      <c r="X55" s="361"/>
      <c r="Y55" s="361"/>
      <c r="Z55" s="361"/>
      <c r="AA55" s="361"/>
      <c r="AB55" s="361"/>
      <c r="AC55" s="361"/>
      <c r="AD55" s="361"/>
      <c r="AE55" s="361"/>
      <c r="AF55" s="361"/>
      <c r="AG55" s="359">
        <f>'01 - Architektonicko-stav...'!J29</f>
        <v>0</v>
      </c>
      <c r="AH55" s="360"/>
      <c r="AI55" s="360"/>
      <c r="AJ55" s="360"/>
      <c r="AK55" s="360"/>
      <c r="AL55" s="360"/>
      <c r="AM55" s="360"/>
      <c r="AN55" s="359">
        <f t="shared" si="0"/>
        <v>0</v>
      </c>
      <c r="AO55" s="360"/>
      <c r="AP55" s="360"/>
      <c r="AQ55" s="96" t="s">
        <v>86</v>
      </c>
      <c r="AR55" s="95"/>
      <c r="AS55" s="97">
        <v>0</v>
      </c>
      <c r="AT55" s="98">
        <f t="shared" si="1"/>
        <v>0</v>
      </c>
      <c r="AU55" s="99">
        <f>'01 - Architektonicko-stav...'!P98</f>
        <v>0</v>
      </c>
      <c r="AV55" s="98">
        <f>'01 - Architektonicko-stav...'!J32</f>
        <v>0</v>
      </c>
      <c r="AW55" s="98">
        <f>'01 - Architektonicko-stav...'!J33</f>
        <v>0</v>
      </c>
      <c r="AX55" s="98">
        <f>'01 - Architektonicko-stav...'!J34</f>
        <v>0</v>
      </c>
      <c r="AY55" s="98">
        <f>'01 - Architektonicko-stav...'!J35</f>
        <v>0</v>
      </c>
      <c r="AZ55" s="98">
        <f>'01 - Architektonicko-stav...'!F32</f>
        <v>0</v>
      </c>
      <c r="BA55" s="98">
        <f>'01 - Architektonicko-stav...'!F33</f>
        <v>0</v>
      </c>
      <c r="BB55" s="98">
        <f>'01 - Architektonicko-stav...'!F34</f>
        <v>0</v>
      </c>
      <c r="BC55" s="98">
        <f>'01 - Architektonicko-stav...'!F35</f>
        <v>0</v>
      </c>
      <c r="BD55" s="100">
        <f>'01 - Architektonicko-stav...'!F36</f>
        <v>0</v>
      </c>
      <c r="BT55" s="101" t="s">
        <v>84</v>
      </c>
      <c r="BV55" s="101" t="s">
        <v>78</v>
      </c>
      <c r="BW55" s="101" t="s">
        <v>94</v>
      </c>
      <c r="BX55" s="101" t="s">
        <v>91</v>
      </c>
      <c r="CL55" s="101" t="s">
        <v>22</v>
      </c>
    </row>
    <row r="56" spans="1:91" s="6" customFormat="1" ht="22.5" customHeight="1">
      <c r="A56" s="94" t="s">
        <v>85</v>
      </c>
      <c r="B56" s="95"/>
      <c r="C56" s="9"/>
      <c r="D56" s="9"/>
      <c r="E56" s="361" t="s">
        <v>95</v>
      </c>
      <c r="F56" s="361"/>
      <c r="G56" s="361"/>
      <c r="H56" s="361"/>
      <c r="I56" s="361"/>
      <c r="J56" s="9"/>
      <c r="K56" s="361" t="s">
        <v>96</v>
      </c>
      <c r="L56" s="361"/>
      <c r="M56" s="361"/>
      <c r="N56" s="361"/>
      <c r="O56" s="361"/>
      <c r="P56" s="361"/>
      <c r="Q56" s="361"/>
      <c r="R56" s="361"/>
      <c r="S56" s="361"/>
      <c r="T56" s="361"/>
      <c r="U56" s="361"/>
      <c r="V56" s="361"/>
      <c r="W56" s="361"/>
      <c r="X56" s="361"/>
      <c r="Y56" s="361"/>
      <c r="Z56" s="361"/>
      <c r="AA56" s="361"/>
      <c r="AB56" s="361"/>
      <c r="AC56" s="361"/>
      <c r="AD56" s="361"/>
      <c r="AE56" s="361"/>
      <c r="AF56" s="361"/>
      <c r="AG56" s="359">
        <f>'02 - Zařízení vzduchotech...'!J29</f>
        <v>0</v>
      </c>
      <c r="AH56" s="360"/>
      <c r="AI56" s="360"/>
      <c r="AJ56" s="360"/>
      <c r="AK56" s="360"/>
      <c r="AL56" s="360"/>
      <c r="AM56" s="360"/>
      <c r="AN56" s="359">
        <f t="shared" si="0"/>
        <v>0</v>
      </c>
      <c r="AO56" s="360"/>
      <c r="AP56" s="360"/>
      <c r="AQ56" s="96" t="s">
        <v>86</v>
      </c>
      <c r="AR56" s="95"/>
      <c r="AS56" s="97">
        <v>0</v>
      </c>
      <c r="AT56" s="98">
        <f t="shared" si="1"/>
        <v>0</v>
      </c>
      <c r="AU56" s="99">
        <f>'02 - Zařízení vzduchotech...'!P84</f>
        <v>0</v>
      </c>
      <c r="AV56" s="98">
        <f>'02 - Zařízení vzduchotech...'!J32</f>
        <v>0</v>
      </c>
      <c r="AW56" s="98">
        <f>'02 - Zařízení vzduchotech...'!J33</f>
        <v>0</v>
      </c>
      <c r="AX56" s="98">
        <f>'02 - Zařízení vzduchotech...'!J34</f>
        <v>0</v>
      </c>
      <c r="AY56" s="98">
        <f>'02 - Zařízení vzduchotech...'!J35</f>
        <v>0</v>
      </c>
      <c r="AZ56" s="98">
        <f>'02 - Zařízení vzduchotech...'!F32</f>
        <v>0</v>
      </c>
      <c r="BA56" s="98">
        <f>'02 - Zařízení vzduchotech...'!F33</f>
        <v>0</v>
      </c>
      <c r="BB56" s="98">
        <f>'02 - Zařízení vzduchotech...'!F34</f>
        <v>0</v>
      </c>
      <c r="BC56" s="98">
        <f>'02 - Zařízení vzduchotech...'!F35</f>
        <v>0</v>
      </c>
      <c r="BD56" s="100">
        <f>'02 - Zařízení vzduchotech...'!F36</f>
        <v>0</v>
      </c>
      <c r="BT56" s="101" t="s">
        <v>84</v>
      </c>
      <c r="BV56" s="101" t="s">
        <v>78</v>
      </c>
      <c r="BW56" s="101" t="s">
        <v>97</v>
      </c>
      <c r="BX56" s="101" t="s">
        <v>91</v>
      </c>
      <c r="CL56" s="101" t="s">
        <v>22</v>
      </c>
    </row>
    <row r="57" spans="1:91" s="6" customFormat="1" ht="22.5" customHeight="1">
      <c r="A57" s="94" t="s">
        <v>85</v>
      </c>
      <c r="B57" s="95"/>
      <c r="C57" s="9"/>
      <c r="D57" s="9"/>
      <c r="E57" s="361" t="s">
        <v>98</v>
      </c>
      <c r="F57" s="361"/>
      <c r="G57" s="361"/>
      <c r="H57" s="361"/>
      <c r="I57" s="361"/>
      <c r="J57" s="9"/>
      <c r="K57" s="361" t="s">
        <v>99</v>
      </c>
      <c r="L57" s="361"/>
      <c r="M57" s="361"/>
      <c r="N57" s="361"/>
      <c r="O57" s="361"/>
      <c r="P57" s="361"/>
      <c r="Q57" s="361"/>
      <c r="R57" s="361"/>
      <c r="S57" s="361"/>
      <c r="T57" s="361"/>
      <c r="U57" s="361"/>
      <c r="V57" s="361"/>
      <c r="W57" s="361"/>
      <c r="X57" s="361"/>
      <c r="Y57" s="361"/>
      <c r="Z57" s="361"/>
      <c r="AA57" s="361"/>
      <c r="AB57" s="361"/>
      <c r="AC57" s="361"/>
      <c r="AD57" s="361"/>
      <c r="AE57" s="361"/>
      <c r="AF57" s="361"/>
      <c r="AG57" s="359">
        <f>'03 - Zdravotně technické ...'!J29</f>
        <v>0</v>
      </c>
      <c r="AH57" s="360"/>
      <c r="AI57" s="360"/>
      <c r="AJ57" s="360"/>
      <c r="AK57" s="360"/>
      <c r="AL57" s="360"/>
      <c r="AM57" s="360"/>
      <c r="AN57" s="359">
        <f t="shared" si="0"/>
        <v>0</v>
      </c>
      <c r="AO57" s="360"/>
      <c r="AP57" s="360"/>
      <c r="AQ57" s="96" t="s">
        <v>86</v>
      </c>
      <c r="AR57" s="95"/>
      <c r="AS57" s="97">
        <v>0</v>
      </c>
      <c r="AT57" s="98">
        <f t="shared" si="1"/>
        <v>0</v>
      </c>
      <c r="AU57" s="99">
        <f>'03 - Zdravotně technické ...'!P87</f>
        <v>0</v>
      </c>
      <c r="AV57" s="98">
        <f>'03 - Zdravotně technické ...'!J32</f>
        <v>0</v>
      </c>
      <c r="AW57" s="98">
        <f>'03 - Zdravotně technické ...'!J33</f>
        <v>0</v>
      </c>
      <c r="AX57" s="98">
        <f>'03 - Zdravotně technické ...'!J34</f>
        <v>0</v>
      </c>
      <c r="AY57" s="98">
        <f>'03 - Zdravotně technické ...'!J35</f>
        <v>0</v>
      </c>
      <c r="AZ57" s="98">
        <f>'03 - Zdravotně technické ...'!F32</f>
        <v>0</v>
      </c>
      <c r="BA57" s="98">
        <f>'03 - Zdravotně technické ...'!F33</f>
        <v>0</v>
      </c>
      <c r="BB57" s="98">
        <f>'03 - Zdravotně technické ...'!F34</f>
        <v>0</v>
      </c>
      <c r="BC57" s="98">
        <f>'03 - Zdravotně technické ...'!F35</f>
        <v>0</v>
      </c>
      <c r="BD57" s="100">
        <f>'03 - Zdravotně technické ...'!F36</f>
        <v>0</v>
      </c>
      <c r="BT57" s="101" t="s">
        <v>84</v>
      </c>
      <c r="BV57" s="101" t="s">
        <v>78</v>
      </c>
      <c r="BW57" s="101" t="s">
        <v>100</v>
      </c>
      <c r="BX57" s="101" t="s">
        <v>91</v>
      </c>
      <c r="CL57" s="101" t="s">
        <v>22</v>
      </c>
    </row>
    <row r="58" spans="1:91" s="6" customFormat="1" ht="34.5" customHeight="1">
      <c r="A58" s="94" t="s">
        <v>85</v>
      </c>
      <c r="B58" s="95"/>
      <c r="C58" s="9"/>
      <c r="D58" s="9"/>
      <c r="E58" s="361" t="s">
        <v>101</v>
      </c>
      <c r="F58" s="361"/>
      <c r="G58" s="361"/>
      <c r="H58" s="361"/>
      <c r="I58" s="361"/>
      <c r="J58" s="9"/>
      <c r="K58" s="361" t="s">
        <v>102</v>
      </c>
      <c r="L58" s="361"/>
      <c r="M58" s="361"/>
      <c r="N58" s="361"/>
      <c r="O58" s="361"/>
      <c r="P58" s="361"/>
      <c r="Q58" s="361"/>
      <c r="R58" s="361"/>
      <c r="S58" s="361"/>
      <c r="T58" s="361"/>
      <c r="U58" s="361"/>
      <c r="V58" s="361"/>
      <c r="W58" s="361"/>
      <c r="X58" s="361"/>
      <c r="Y58" s="361"/>
      <c r="Z58" s="361"/>
      <c r="AA58" s="361"/>
      <c r="AB58" s="361"/>
      <c r="AC58" s="361"/>
      <c r="AD58" s="361"/>
      <c r="AE58" s="361"/>
      <c r="AF58" s="361"/>
      <c r="AG58" s="359">
        <f>'04 - Zařízení silnoproudé...'!J29</f>
        <v>0</v>
      </c>
      <c r="AH58" s="360"/>
      <c r="AI58" s="360"/>
      <c r="AJ58" s="360"/>
      <c r="AK58" s="360"/>
      <c r="AL58" s="360"/>
      <c r="AM58" s="360"/>
      <c r="AN58" s="359">
        <f t="shared" si="0"/>
        <v>0</v>
      </c>
      <c r="AO58" s="360"/>
      <c r="AP58" s="360"/>
      <c r="AQ58" s="96" t="s">
        <v>86</v>
      </c>
      <c r="AR58" s="95"/>
      <c r="AS58" s="102">
        <v>0</v>
      </c>
      <c r="AT58" s="103">
        <f t="shared" si="1"/>
        <v>0</v>
      </c>
      <c r="AU58" s="104">
        <f>'04 - Zařízení silnoproudé...'!P91</f>
        <v>0</v>
      </c>
      <c r="AV58" s="103">
        <f>'04 - Zařízení silnoproudé...'!J32</f>
        <v>0</v>
      </c>
      <c r="AW58" s="103">
        <f>'04 - Zařízení silnoproudé...'!J33</f>
        <v>0</v>
      </c>
      <c r="AX58" s="103">
        <f>'04 - Zařízení silnoproudé...'!J34</f>
        <v>0</v>
      </c>
      <c r="AY58" s="103">
        <f>'04 - Zařízení silnoproudé...'!J35</f>
        <v>0</v>
      </c>
      <c r="AZ58" s="103">
        <f>'04 - Zařízení silnoproudé...'!F32</f>
        <v>0</v>
      </c>
      <c r="BA58" s="103">
        <f>'04 - Zařízení silnoproudé...'!F33</f>
        <v>0</v>
      </c>
      <c r="BB58" s="103">
        <f>'04 - Zařízení silnoproudé...'!F34</f>
        <v>0</v>
      </c>
      <c r="BC58" s="103">
        <f>'04 - Zařízení silnoproudé...'!F35</f>
        <v>0</v>
      </c>
      <c r="BD58" s="105">
        <f>'04 - Zařízení silnoproudé...'!F36</f>
        <v>0</v>
      </c>
      <c r="BT58" s="101" t="s">
        <v>84</v>
      </c>
      <c r="BV58" s="101" t="s">
        <v>78</v>
      </c>
      <c r="BW58" s="101" t="s">
        <v>103</v>
      </c>
      <c r="BX58" s="101" t="s">
        <v>91</v>
      </c>
      <c r="CL58" s="101" t="s">
        <v>104</v>
      </c>
    </row>
    <row r="59" spans="1:91" s="1" customFormat="1" ht="30" customHeight="1">
      <c r="B59" s="41"/>
      <c r="AR59" s="41"/>
    </row>
    <row r="60" spans="1:91" s="1" customFormat="1" ht="6.95" customHeight="1">
      <c r="B60" s="56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41"/>
    </row>
  </sheetData>
  <mergeCells count="65">
    <mergeCell ref="AR2:BE2"/>
    <mergeCell ref="AN58:AP58"/>
    <mergeCell ref="AG58:AM58"/>
    <mergeCell ref="E58:I58"/>
    <mergeCell ref="K58:AF58"/>
    <mergeCell ref="AG51:AM51"/>
    <mergeCell ref="AN51:AP51"/>
    <mergeCell ref="AN56:AP56"/>
    <mergeCell ref="AG56:AM56"/>
    <mergeCell ref="E56:I56"/>
    <mergeCell ref="K56:AF56"/>
    <mergeCell ref="AN57:AP57"/>
    <mergeCell ref="AG57:AM57"/>
    <mergeCell ref="E57:I57"/>
    <mergeCell ref="K57:AF57"/>
    <mergeCell ref="AN54:AP54"/>
    <mergeCell ref="AG54:AM54"/>
    <mergeCell ref="D54:H54"/>
    <mergeCell ref="J54:AF54"/>
    <mergeCell ref="AN55:AP55"/>
    <mergeCell ref="AG55:AM55"/>
    <mergeCell ref="E55:I55"/>
    <mergeCell ref="K55:AF55"/>
    <mergeCell ref="AN52:AP52"/>
    <mergeCell ref="AG52:AM52"/>
    <mergeCell ref="D52:H52"/>
    <mergeCell ref="J52:AF52"/>
    <mergeCell ref="AN53:AP53"/>
    <mergeCell ref="AG53:AM53"/>
    <mergeCell ref="E53:I53"/>
    <mergeCell ref="K53:AF53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W28:AE28"/>
    <mergeCell ref="AK28:AO28"/>
    <mergeCell ref="L29:O29"/>
    <mergeCell ref="W29:AE29"/>
    <mergeCell ref="AK29:AO29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</mergeCells>
  <hyperlinks>
    <hyperlink ref="K1:S1" location="C2" display="1) Rekapitulace stavby"/>
    <hyperlink ref="W1:AI1" location="C51" display="2) Rekapitulace objektů stavby a soupisů prací"/>
    <hyperlink ref="A53" location="'VON - Vedlejší a ostatní ...'!C2" display="/"/>
    <hyperlink ref="A55" location="'01 - Architektonicko-stav...'!C2" display="/"/>
    <hyperlink ref="A56" location="'02 - Zařízení vzduchotech...'!C2" display="/"/>
    <hyperlink ref="A57" location="'03 - Zdravotně technické ...'!C2" display="/"/>
    <hyperlink ref="A58" location="'04 - Zařízení silnoproudé...'!C2" display="/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01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6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07"/>
      <c r="C1" s="107"/>
      <c r="D1" s="108" t="s">
        <v>1</v>
      </c>
      <c r="E1" s="107"/>
      <c r="F1" s="109" t="s">
        <v>105</v>
      </c>
      <c r="G1" s="373" t="s">
        <v>106</v>
      </c>
      <c r="H1" s="373"/>
      <c r="I1" s="110"/>
      <c r="J1" s="109" t="s">
        <v>107</v>
      </c>
      <c r="K1" s="108" t="s">
        <v>108</v>
      </c>
      <c r="L1" s="109" t="s">
        <v>109</v>
      </c>
      <c r="M1" s="109"/>
      <c r="N1" s="109"/>
      <c r="O1" s="109"/>
      <c r="P1" s="109"/>
      <c r="Q1" s="109"/>
      <c r="R1" s="109"/>
      <c r="S1" s="109"/>
      <c r="T1" s="109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64" t="s">
        <v>8</v>
      </c>
      <c r="M2" s="365"/>
      <c r="N2" s="365"/>
      <c r="O2" s="365"/>
      <c r="P2" s="365"/>
      <c r="Q2" s="365"/>
      <c r="R2" s="365"/>
      <c r="S2" s="365"/>
      <c r="T2" s="365"/>
      <c r="U2" s="365"/>
      <c r="V2" s="365"/>
      <c r="AT2" s="24" t="s">
        <v>87</v>
      </c>
    </row>
    <row r="3" spans="1:70" ht="6.95" customHeight="1">
      <c r="B3" s="25"/>
      <c r="C3" s="26"/>
      <c r="D3" s="26"/>
      <c r="E3" s="26"/>
      <c r="F3" s="26"/>
      <c r="G3" s="26"/>
      <c r="H3" s="26"/>
      <c r="I3" s="111"/>
      <c r="J3" s="26"/>
      <c r="K3" s="27"/>
      <c r="AT3" s="24" t="s">
        <v>84</v>
      </c>
    </row>
    <row r="4" spans="1:70" ht="36.950000000000003" customHeight="1">
      <c r="B4" s="28"/>
      <c r="C4" s="29"/>
      <c r="D4" s="30" t="s">
        <v>110</v>
      </c>
      <c r="E4" s="29"/>
      <c r="F4" s="29"/>
      <c r="G4" s="29"/>
      <c r="H4" s="29"/>
      <c r="I4" s="112"/>
      <c r="J4" s="29"/>
      <c r="K4" s="31"/>
      <c r="M4" s="32" t="s">
        <v>13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12"/>
      <c r="J5" s="29"/>
      <c r="K5" s="31"/>
    </row>
    <row r="6" spans="1:70">
      <c r="B6" s="28"/>
      <c r="C6" s="29"/>
      <c r="D6" s="37" t="s">
        <v>19</v>
      </c>
      <c r="E6" s="29"/>
      <c r="F6" s="29"/>
      <c r="G6" s="29"/>
      <c r="H6" s="29"/>
      <c r="I6" s="112"/>
      <c r="J6" s="29"/>
      <c r="K6" s="31"/>
    </row>
    <row r="7" spans="1:70" ht="22.5" customHeight="1">
      <c r="B7" s="28"/>
      <c r="C7" s="29"/>
      <c r="D7" s="29"/>
      <c r="E7" s="366" t="str">
        <f>'Rekapitulace stavby'!K6</f>
        <v>Zřízení klubovny ve vstupním vestibulu sportovní haly</v>
      </c>
      <c r="F7" s="367"/>
      <c r="G7" s="367"/>
      <c r="H7" s="367"/>
      <c r="I7" s="112"/>
      <c r="J7" s="29"/>
      <c r="K7" s="31"/>
    </row>
    <row r="8" spans="1:70">
      <c r="B8" s="28"/>
      <c r="C8" s="29"/>
      <c r="D8" s="37" t="s">
        <v>111</v>
      </c>
      <c r="E8" s="29"/>
      <c r="F8" s="29"/>
      <c r="G8" s="29"/>
      <c r="H8" s="29"/>
      <c r="I8" s="112"/>
      <c r="J8" s="29"/>
      <c r="K8" s="31"/>
    </row>
    <row r="9" spans="1:70" s="1" customFormat="1" ht="22.5" customHeight="1">
      <c r="B9" s="41"/>
      <c r="C9" s="42"/>
      <c r="D9" s="42"/>
      <c r="E9" s="366" t="s">
        <v>112</v>
      </c>
      <c r="F9" s="368"/>
      <c r="G9" s="368"/>
      <c r="H9" s="368"/>
      <c r="I9" s="113"/>
      <c r="J9" s="42"/>
      <c r="K9" s="45"/>
    </row>
    <row r="10" spans="1:70" s="1" customFormat="1">
      <c r="B10" s="41"/>
      <c r="C10" s="42"/>
      <c r="D10" s="37" t="s">
        <v>113</v>
      </c>
      <c r="E10" s="42"/>
      <c r="F10" s="42"/>
      <c r="G10" s="42"/>
      <c r="H10" s="42"/>
      <c r="I10" s="113"/>
      <c r="J10" s="42"/>
      <c r="K10" s="45"/>
    </row>
    <row r="11" spans="1:70" s="1" customFormat="1" ht="36.950000000000003" customHeight="1">
      <c r="B11" s="41"/>
      <c r="C11" s="42"/>
      <c r="D11" s="42"/>
      <c r="E11" s="369" t="s">
        <v>112</v>
      </c>
      <c r="F11" s="368"/>
      <c r="G11" s="368"/>
      <c r="H11" s="368"/>
      <c r="I11" s="113"/>
      <c r="J11" s="42"/>
      <c r="K11" s="45"/>
    </row>
    <row r="12" spans="1:70" s="1" customFormat="1" ht="13.5">
      <c r="B12" s="41"/>
      <c r="C12" s="42"/>
      <c r="D12" s="42"/>
      <c r="E12" s="42"/>
      <c r="F12" s="42"/>
      <c r="G12" s="42"/>
      <c r="H12" s="42"/>
      <c r="I12" s="113"/>
      <c r="J12" s="42"/>
      <c r="K12" s="45"/>
    </row>
    <row r="13" spans="1:70" s="1" customFormat="1" ht="14.45" customHeight="1">
      <c r="B13" s="41"/>
      <c r="C13" s="42"/>
      <c r="D13" s="37" t="s">
        <v>21</v>
      </c>
      <c r="E13" s="42"/>
      <c r="F13" s="35" t="s">
        <v>22</v>
      </c>
      <c r="G13" s="42"/>
      <c r="H13" s="42"/>
      <c r="I13" s="114" t="s">
        <v>23</v>
      </c>
      <c r="J13" s="35" t="s">
        <v>5</v>
      </c>
      <c r="K13" s="45"/>
    </row>
    <row r="14" spans="1:70" s="1" customFormat="1" ht="14.45" customHeight="1">
      <c r="B14" s="41"/>
      <c r="C14" s="42"/>
      <c r="D14" s="37" t="s">
        <v>24</v>
      </c>
      <c r="E14" s="42"/>
      <c r="F14" s="35" t="s">
        <v>25</v>
      </c>
      <c r="G14" s="42"/>
      <c r="H14" s="42"/>
      <c r="I14" s="114" t="s">
        <v>26</v>
      </c>
      <c r="J14" s="115" t="str">
        <f>'Rekapitulace stavby'!AN8</f>
        <v>4.4.2017</v>
      </c>
      <c r="K14" s="45"/>
    </row>
    <row r="15" spans="1:70" s="1" customFormat="1" ht="10.9" customHeight="1">
      <c r="B15" s="41"/>
      <c r="C15" s="42"/>
      <c r="D15" s="42"/>
      <c r="E15" s="42"/>
      <c r="F15" s="42"/>
      <c r="G15" s="42"/>
      <c r="H15" s="42"/>
      <c r="I15" s="113"/>
      <c r="J15" s="42"/>
      <c r="K15" s="45"/>
    </row>
    <row r="16" spans="1:70" s="1" customFormat="1" ht="14.45" customHeight="1">
      <c r="B16" s="41"/>
      <c r="C16" s="42"/>
      <c r="D16" s="37" t="s">
        <v>28</v>
      </c>
      <c r="E16" s="42"/>
      <c r="F16" s="42"/>
      <c r="G16" s="42"/>
      <c r="H16" s="42"/>
      <c r="I16" s="114" t="s">
        <v>29</v>
      </c>
      <c r="J16" s="35" t="s">
        <v>30</v>
      </c>
      <c r="K16" s="45"/>
    </row>
    <row r="17" spans="2:11" s="1" customFormat="1" ht="18" customHeight="1">
      <c r="B17" s="41"/>
      <c r="C17" s="42"/>
      <c r="D17" s="42"/>
      <c r="E17" s="35" t="s">
        <v>31</v>
      </c>
      <c r="F17" s="42"/>
      <c r="G17" s="42"/>
      <c r="H17" s="42"/>
      <c r="I17" s="114" t="s">
        <v>32</v>
      </c>
      <c r="J17" s="35" t="s">
        <v>5</v>
      </c>
      <c r="K17" s="45"/>
    </row>
    <row r="18" spans="2:11" s="1" customFormat="1" ht="6.95" customHeight="1">
      <c r="B18" s="41"/>
      <c r="C18" s="42"/>
      <c r="D18" s="42"/>
      <c r="E18" s="42"/>
      <c r="F18" s="42"/>
      <c r="G18" s="42"/>
      <c r="H18" s="42"/>
      <c r="I18" s="113"/>
      <c r="J18" s="42"/>
      <c r="K18" s="45"/>
    </row>
    <row r="19" spans="2:11" s="1" customFormat="1" ht="14.45" customHeight="1">
      <c r="B19" s="41"/>
      <c r="C19" s="42"/>
      <c r="D19" s="37" t="s">
        <v>33</v>
      </c>
      <c r="E19" s="42"/>
      <c r="F19" s="42"/>
      <c r="G19" s="42"/>
      <c r="H19" s="42"/>
      <c r="I19" s="114" t="s">
        <v>29</v>
      </c>
      <c r="J19" s="35" t="str">
        <f>IF('Rekapitulace stavby'!AN13="Vyplň údaj","",IF('Rekapitulace stavby'!AN13="","",'Rekapitulace stavby'!AN13))</f>
        <v/>
      </c>
      <c r="K19" s="45"/>
    </row>
    <row r="20" spans="2:11" s="1" customFormat="1" ht="18" customHeight="1">
      <c r="B20" s="41"/>
      <c r="C20" s="42"/>
      <c r="D20" s="42"/>
      <c r="E20" s="35" t="str">
        <f>IF('Rekapitulace stavby'!E14="Vyplň údaj","",IF('Rekapitulace stavby'!E14="","",'Rekapitulace stavby'!E14))</f>
        <v/>
      </c>
      <c r="F20" s="42"/>
      <c r="G20" s="42"/>
      <c r="H20" s="42"/>
      <c r="I20" s="114" t="s">
        <v>32</v>
      </c>
      <c r="J20" s="35" t="str">
        <f>IF('Rekapitulace stavby'!AN14="Vyplň údaj","",IF('Rekapitulace stavby'!AN14="","",'Rekapitulace stavby'!AN14))</f>
        <v/>
      </c>
      <c r="K20" s="45"/>
    </row>
    <row r="21" spans="2:11" s="1" customFormat="1" ht="6.95" customHeight="1">
      <c r="B21" s="41"/>
      <c r="C21" s="42"/>
      <c r="D21" s="42"/>
      <c r="E21" s="42"/>
      <c r="F21" s="42"/>
      <c r="G21" s="42"/>
      <c r="H21" s="42"/>
      <c r="I21" s="113"/>
      <c r="J21" s="42"/>
      <c r="K21" s="45"/>
    </row>
    <row r="22" spans="2:11" s="1" customFormat="1" ht="14.45" customHeight="1">
      <c r="B22" s="41"/>
      <c r="C22" s="42"/>
      <c r="D22" s="37" t="s">
        <v>35</v>
      </c>
      <c r="E22" s="42"/>
      <c r="F22" s="42"/>
      <c r="G22" s="42"/>
      <c r="H22" s="42"/>
      <c r="I22" s="114" t="s">
        <v>29</v>
      </c>
      <c r="J22" s="35" t="s">
        <v>36</v>
      </c>
      <c r="K22" s="45"/>
    </row>
    <row r="23" spans="2:11" s="1" customFormat="1" ht="18" customHeight="1">
      <c r="B23" s="41"/>
      <c r="C23" s="42"/>
      <c r="D23" s="42"/>
      <c r="E23" s="35" t="s">
        <v>37</v>
      </c>
      <c r="F23" s="42"/>
      <c r="G23" s="42"/>
      <c r="H23" s="42"/>
      <c r="I23" s="114" t="s">
        <v>32</v>
      </c>
      <c r="J23" s="35" t="s">
        <v>38</v>
      </c>
      <c r="K23" s="45"/>
    </row>
    <row r="24" spans="2:11" s="1" customFormat="1" ht="6.95" customHeight="1">
      <c r="B24" s="41"/>
      <c r="C24" s="42"/>
      <c r="D24" s="42"/>
      <c r="E24" s="42"/>
      <c r="F24" s="42"/>
      <c r="G24" s="42"/>
      <c r="H24" s="42"/>
      <c r="I24" s="113"/>
      <c r="J24" s="42"/>
      <c r="K24" s="45"/>
    </row>
    <row r="25" spans="2:11" s="1" customFormat="1" ht="14.45" customHeight="1">
      <c r="B25" s="41"/>
      <c r="C25" s="42"/>
      <c r="D25" s="37" t="s">
        <v>40</v>
      </c>
      <c r="E25" s="42"/>
      <c r="F25" s="42"/>
      <c r="G25" s="42"/>
      <c r="H25" s="42"/>
      <c r="I25" s="113"/>
      <c r="J25" s="42"/>
      <c r="K25" s="45"/>
    </row>
    <row r="26" spans="2:11" s="7" customFormat="1" ht="234" customHeight="1">
      <c r="B26" s="116"/>
      <c r="C26" s="117"/>
      <c r="D26" s="117"/>
      <c r="E26" s="332" t="s">
        <v>114</v>
      </c>
      <c r="F26" s="332"/>
      <c r="G26" s="332"/>
      <c r="H26" s="332"/>
      <c r="I26" s="118"/>
      <c r="J26" s="117"/>
      <c r="K26" s="119"/>
    </row>
    <row r="27" spans="2:11" s="1" customFormat="1" ht="6.95" customHeight="1">
      <c r="B27" s="41"/>
      <c r="C27" s="42"/>
      <c r="D27" s="42"/>
      <c r="E27" s="42"/>
      <c r="F27" s="42"/>
      <c r="G27" s="42"/>
      <c r="H27" s="42"/>
      <c r="I27" s="113"/>
      <c r="J27" s="42"/>
      <c r="K27" s="45"/>
    </row>
    <row r="28" spans="2:11" s="1" customFormat="1" ht="6.95" customHeight="1">
      <c r="B28" s="41"/>
      <c r="C28" s="42"/>
      <c r="D28" s="68"/>
      <c r="E28" s="68"/>
      <c r="F28" s="68"/>
      <c r="G28" s="68"/>
      <c r="H28" s="68"/>
      <c r="I28" s="120"/>
      <c r="J28" s="68"/>
      <c r="K28" s="121"/>
    </row>
    <row r="29" spans="2:11" s="1" customFormat="1" ht="25.35" customHeight="1">
      <c r="B29" s="41"/>
      <c r="C29" s="42"/>
      <c r="D29" s="122" t="s">
        <v>42</v>
      </c>
      <c r="E29" s="42"/>
      <c r="F29" s="42"/>
      <c r="G29" s="42"/>
      <c r="H29" s="42"/>
      <c r="I29" s="113"/>
      <c r="J29" s="123">
        <f>ROUND(J84,2)</f>
        <v>0</v>
      </c>
      <c r="K29" s="45"/>
    </row>
    <row r="30" spans="2:11" s="1" customFormat="1" ht="6.95" customHeight="1">
      <c r="B30" s="41"/>
      <c r="C30" s="42"/>
      <c r="D30" s="68"/>
      <c r="E30" s="68"/>
      <c r="F30" s="68"/>
      <c r="G30" s="68"/>
      <c r="H30" s="68"/>
      <c r="I30" s="120"/>
      <c r="J30" s="68"/>
      <c r="K30" s="121"/>
    </row>
    <row r="31" spans="2:11" s="1" customFormat="1" ht="14.45" customHeight="1">
      <c r="B31" s="41"/>
      <c r="C31" s="42"/>
      <c r="D31" s="42"/>
      <c r="E31" s="42"/>
      <c r="F31" s="46" t="s">
        <v>44</v>
      </c>
      <c r="G31" s="42"/>
      <c r="H31" s="42"/>
      <c r="I31" s="124" t="s">
        <v>43</v>
      </c>
      <c r="J31" s="46" t="s">
        <v>45</v>
      </c>
      <c r="K31" s="45"/>
    </row>
    <row r="32" spans="2:11" s="1" customFormat="1" ht="14.45" customHeight="1">
      <c r="B32" s="41"/>
      <c r="C32" s="42"/>
      <c r="D32" s="49" t="s">
        <v>46</v>
      </c>
      <c r="E32" s="49" t="s">
        <v>47</v>
      </c>
      <c r="F32" s="125">
        <f>ROUND(SUM(BE84:BE100), 2)</f>
        <v>0</v>
      </c>
      <c r="G32" s="42"/>
      <c r="H32" s="42"/>
      <c r="I32" s="126">
        <v>0.21</v>
      </c>
      <c r="J32" s="125">
        <f>ROUND(ROUND((SUM(BE84:BE100)), 2)*I32, 2)</f>
        <v>0</v>
      </c>
      <c r="K32" s="45"/>
    </row>
    <row r="33" spans="2:11" s="1" customFormat="1" ht="14.45" customHeight="1">
      <c r="B33" s="41"/>
      <c r="C33" s="42"/>
      <c r="D33" s="42"/>
      <c r="E33" s="49" t="s">
        <v>48</v>
      </c>
      <c r="F33" s="125">
        <f>ROUND(SUM(BF84:BF100), 2)</f>
        <v>0</v>
      </c>
      <c r="G33" s="42"/>
      <c r="H33" s="42"/>
      <c r="I33" s="126">
        <v>0.15</v>
      </c>
      <c r="J33" s="125">
        <f>ROUND(ROUND((SUM(BF84:BF100)), 2)*I33, 2)</f>
        <v>0</v>
      </c>
      <c r="K33" s="45"/>
    </row>
    <row r="34" spans="2:11" s="1" customFormat="1" ht="14.45" hidden="1" customHeight="1">
      <c r="B34" s="41"/>
      <c r="C34" s="42"/>
      <c r="D34" s="42"/>
      <c r="E34" s="49" t="s">
        <v>49</v>
      </c>
      <c r="F34" s="125">
        <f>ROUND(SUM(BG84:BG100), 2)</f>
        <v>0</v>
      </c>
      <c r="G34" s="42"/>
      <c r="H34" s="42"/>
      <c r="I34" s="126">
        <v>0.21</v>
      </c>
      <c r="J34" s="125">
        <v>0</v>
      </c>
      <c r="K34" s="45"/>
    </row>
    <row r="35" spans="2:11" s="1" customFormat="1" ht="14.45" hidden="1" customHeight="1">
      <c r="B35" s="41"/>
      <c r="C35" s="42"/>
      <c r="D35" s="42"/>
      <c r="E35" s="49" t="s">
        <v>50</v>
      </c>
      <c r="F35" s="125">
        <f>ROUND(SUM(BH84:BH100), 2)</f>
        <v>0</v>
      </c>
      <c r="G35" s="42"/>
      <c r="H35" s="42"/>
      <c r="I35" s="126">
        <v>0.15</v>
      </c>
      <c r="J35" s="125">
        <v>0</v>
      </c>
      <c r="K35" s="45"/>
    </row>
    <row r="36" spans="2:11" s="1" customFormat="1" ht="14.45" hidden="1" customHeight="1">
      <c r="B36" s="41"/>
      <c r="C36" s="42"/>
      <c r="D36" s="42"/>
      <c r="E36" s="49" t="s">
        <v>51</v>
      </c>
      <c r="F36" s="125">
        <f>ROUND(SUM(BI84:BI100), 2)</f>
        <v>0</v>
      </c>
      <c r="G36" s="42"/>
      <c r="H36" s="42"/>
      <c r="I36" s="126">
        <v>0</v>
      </c>
      <c r="J36" s="125">
        <v>0</v>
      </c>
      <c r="K36" s="45"/>
    </row>
    <row r="37" spans="2:11" s="1" customFormat="1" ht="6.95" customHeight="1">
      <c r="B37" s="41"/>
      <c r="C37" s="42"/>
      <c r="D37" s="42"/>
      <c r="E37" s="42"/>
      <c r="F37" s="42"/>
      <c r="G37" s="42"/>
      <c r="H37" s="42"/>
      <c r="I37" s="113"/>
      <c r="J37" s="42"/>
      <c r="K37" s="45"/>
    </row>
    <row r="38" spans="2:11" s="1" customFormat="1" ht="25.35" customHeight="1">
      <c r="B38" s="41"/>
      <c r="C38" s="127"/>
      <c r="D38" s="128" t="s">
        <v>52</v>
      </c>
      <c r="E38" s="71"/>
      <c r="F38" s="71"/>
      <c r="G38" s="129" t="s">
        <v>53</v>
      </c>
      <c r="H38" s="130" t="s">
        <v>54</v>
      </c>
      <c r="I38" s="131"/>
      <c r="J38" s="132">
        <f>SUM(J29:J36)</f>
        <v>0</v>
      </c>
      <c r="K38" s="133"/>
    </row>
    <row r="39" spans="2:11" s="1" customFormat="1" ht="14.45" customHeight="1">
      <c r="B39" s="56"/>
      <c r="C39" s="57"/>
      <c r="D39" s="57"/>
      <c r="E39" s="57"/>
      <c r="F39" s="57"/>
      <c r="G39" s="57"/>
      <c r="H39" s="57"/>
      <c r="I39" s="134"/>
      <c r="J39" s="57"/>
      <c r="K39" s="58"/>
    </row>
    <row r="43" spans="2:11" s="1" customFormat="1" ht="6.95" customHeight="1">
      <c r="B43" s="59"/>
      <c r="C43" s="60"/>
      <c r="D43" s="60"/>
      <c r="E43" s="60"/>
      <c r="F43" s="60"/>
      <c r="G43" s="60"/>
      <c r="H43" s="60"/>
      <c r="I43" s="135"/>
      <c r="J43" s="60"/>
      <c r="K43" s="136"/>
    </row>
    <row r="44" spans="2:11" s="1" customFormat="1" ht="36.950000000000003" customHeight="1">
      <c r="B44" s="41"/>
      <c r="C44" s="30" t="s">
        <v>115</v>
      </c>
      <c r="D44" s="42"/>
      <c r="E44" s="42"/>
      <c r="F44" s="42"/>
      <c r="G44" s="42"/>
      <c r="H44" s="42"/>
      <c r="I44" s="113"/>
      <c r="J44" s="42"/>
      <c r="K44" s="45"/>
    </row>
    <row r="45" spans="2:11" s="1" customFormat="1" ht="6.95" customHeight="1">
      <c r="B45" s="41"/>
      <c r="C45" s="42"/>
      <c r="D45" s="42"/>
      <c r="E45" s="42"/>
      <c r="F45" s="42"/>
      <c r="G45" s="42"/>
      <c r="H45" s="42"/>
      <c r="I45" s="113"/>
      <c r="J45" s="42"/>
      <c r="K45" s="45"/>
    </row>
    <row r="46" spans="2:11" s="1" customFormat="1" ht="14.45" customHeight="1">
      <c r="B46" s="41"/>
      <c r="C46" s="37" t="s">
        <v>19</v>
      </c>
      <c r="D46" s="42"/>
      <c r="E46" s="42"/>
      <c r="F46" s="42"/>
      <c r="G46" s="42"/>
      <c r="H46" s="42"/>
      <c r="I46" s="113"/>
      <c r="J46" s="42"/>
      <c r="K46" s="45"/>
    </row>
    <row r="47" spans="2:11" s="1" customFormat="1" ht="22.5" customHeight="1">
      <c r="B47" s="41"/>
      <c r="C47" s="42"/>
      <c r="D47" s="42"/>
      <c r="E47" s="366" t="str">
        <f>E7</f>
        <v>Zřízení klubovny ve vstupním vestibulu sportovní haly</v>
      </c>
      <c r="F47" s="367"/>
      <c r="G47" s="367"/>
      <c r="H47" s="367"/>
      <c r="I47" s="113"/>
      <c r="J47" s="42"/>
      <c r="K47" s="45"/>
    </row>
    <row r="48" spans="2:11">
      <c r="B48" s="28"/>
      <c r="C48" s="37" t="s">
        <v>111</v>
      </c>
      <c r="D48" s="29"/>
      <c r="E48" s="29"/>
      <c r="F48" s="29"/>
      <c r="G48" s="29"/>
      <c r="H48" s="29"/>
      <c r="I48" s="112"/>
      <c r="J48" s="29"/>
      <c r="K48" s="31"/>
    </row>
    <row r="49" spans="2:47" s="1" customFormat="1" ht="22.5" customHeight="1">
      <c r="B49" s="41"/>
      <c r="C49" s="42"/>
      <c r="D49" s="42"/>
      <c r="E49" s="366" t="s">
        <v>112</v>
      </c>
      <c r="F49" s="368"/>
      <c r="G49" s="368"/>
      <c r="H49" s="368"/>
      <c r="I49" s="113"/>
      <c r="J49" s="42"/>
      <c r="K49" s="45"/>
    </row>
    <row r="50" spans="2:47" s="1" customFormat="1" ht="14.45" customHeight="1">
      <c r="B50" s="41"/>
      <c r="C50" s="37" t="s">
        <v>113</v>
      </c>
      <c r="D50" s="42"/>
      <c r="E50" s="42"/>
      <c r="F50" s="42"/>
      <c r="G50" s="42"/>
      <c r="H50" s="42"/>
      <c r="I50" s="113"/>
      <c r="J50" s="42"/>
      <c r="K50" s="45"/>
    </row>
    <row r="51" spans="2:47" s="1" customFormat="1" ht="23.25" customHeight="1">
      <c r="B51" s="41"/>
      <c r="C51" s="42"/>
      <c r="D51" s="42"/>
      <c r="E51" s="369" t="str">
        <f>E11</f>
        <v>VON - Vedlejší a ostatní náklady</v>
      </c>
      <c r="F51" s="368"/>
      <c r="G51" s="368"/>
      <c r="H51" s="368"/>
      <c r="I51" s="113"/>
      <c r="J51" s="42"/>
      <c r="K51" s="45"/>
    </row>
    <row r="52" spans="2:47" s="1" customFormat="1" ht="6.95" customHeight="1">
      <c r="B52" s="41"/>
      <c r="C52" s="42"/>
      <c r="D52" s="42"/>
      <c r="E52" s="42"/>
      <c r="F52" s="42"/>
      <c r="G52" s="42"/>
      <c r="H52" s="42"/>
      <c r="I52" s="113"/>
      <c r="J52" s="42"/>
      <c r="K52" s="45"/>
    </row>
    <row r="53" spans="2:47" s="1" customFormat="1" ht="18" customHeight="1">
      <c r="B53" s="41"/>
      <c r="C53" s="37" t="s">
        <v>24</v>
      </c>
      <c r="D53" s="42"/>
      <c r="E53" s="42"/>
      <c r="F53" s="35" t="str">
        <f>F14</f>
        <v>město Pelhřimov, ul. Nádražní, č.p. 1536</v>
      </c>
      <c r="G53" s="42"/>
      <c r="H53" s="42"/>
      <c r="I53" s="114" t="s">
        <v>26</v>
      </c>
      <c r="J53" s="115" t="str">
        <f>IF(J14="","",J14)</f>
        <v>4.4.2017</v>
      </c>
      <c r="K53" s="45"/>
    </row>
    <row r="54" spans="2:47" s="1" customFormat="1" ht="6.95" customHeight="1">
      <c r="B54" s="41"/>
      <c r="C54" s="42"/>
      <c r="D54" s="42"/>
      <c r="E54" s="42"/>
      <c r="F54" s="42"/>
      <c r="G54" s="42"/>
      <c r="H54" s="42"/>
      <c r="I54" s="113"/>
      <c r="J54" s="42"/>
      <c r="K54" s="45"/>
    </row>
    <row r="55" spans="2:47" s="1" customFormat="1">
      <c r="B55" s="41"/>
      <c r="C55" s="37" t="s">
        <v>28</v>
      </c>
      <c r="D55" s="42"/>
      <c r="E55" s="42"/>
      <c r="F55" s="35" t="str">
        <f>E17</f>
        <v>město Pelhřimov</v>
      </c>
      <c r="G55" s="42"/>
      <c r="H55" s="42"/>
      <c r="I55" s="114" t="s">
        <v>35</v>
      </c>
      <c r="J55" s="35" t="str">
        <f>E23</f>
        <v>PROJEKT CENTRUM NOVA s.r.o.</v>
      </c>
      <c r="K55" s="45"/>
    </row>
    <row r="56" spans="2:47" s="1" customFormat="1" ht="14.45" customHeight="1">
      <c r="B56" s="41"/>
      <c r="C56" s="37" t="s">
        <v>33</v>
      </c>
      <c r="D56" s="42"/>
      <c r="E56" s="42"/>
      <c r="F56" s="35" t="str">
        <f>IF(E20="","",E20)</f>
        <v/>
      </c>
      <c r="G56" s="42"/>
      <c r="H56" s="42"/>
      <c r="I56" s="113"/>
      <c r="J56" s="42"/>
      <c r="K56" s="45"/>
    </row>
    <row r="57" spans="2:47" s="1" customFormat="1" ht="10.35" customHeight="1">
      <c r="B57" s="41"/>
      <c r="C57" s="42"/>
      <c r="D57" s="42"/>
      <c r="E57" s="42"/>
      <c r="F57" s="42"/>
      <c r="G57" s="42"/>
      <c r="H57" s="42"/>
      <c r="I57" s="113"/>
      <c r="J57" s="42"/>
      <c r="K57" s="45"/>
    </row>
    <row r="58" spans="2:47" s="1" customFormat="1" ht="29.25" customHeight="1">
      <c r="B58" s="41"/>
      <c r="C58" s="137" t="s">
        <v>116</v>
      </c>
      <c r="D58" s="127"/>
      <c r="E58" s="127"/>
      <c r="F58" s="127"/>
      <c r="G58" s="127"/>
      <c r="H58" s="127"/>
      <c r="I58" s="138"/>
      <c r="J58" s="139" t="s">
        <v>117</v>
      </c>
      <c r="K58" s="140"/>
    </row>
    <row r="59" spans="2:47" s="1" customFormat="1" ht="10.35" customHeight="1">
      <c r="B59" s="41"/>
      <c r="C59" s="42"/>
      <c r="D59" s="42"/>
      <c r="E59" s="42"/>
      <c r="F59" s="42"/>
      <c r="G59" s="42"/>
      <c r="H59" s="42"/>
      <c r="I59" s="113"/>
      <c r="J59" s="42"/>
      <c r="K59" s="45"/>
    </row>
    <row r="60" spans="2:47" s="1" customFormat="1" ht="29.25" customHeight="1">
      <c r="B60" s="41"/>
      <c r="C60" s="141" t="s">
        <v>118</v>
      </c>
      <c r="D60" s="42"/>
      <c r="E60" s="42"/>
      <c r="F60" s="42"/>
      <c r="G60" s="42"/>
      <c r="H60" s="42"/>
      <c r="I60" s="113"/>
      <c r="J60" s="123">
        <f>J84</f>
        <v>0</v>
      </c>
      <c r="K60" s="45"/>
      <c r="AU60" s="24" t="s">
        <v>119</v>
      </c>
    </row>
    <row r="61" spans="2:47" s="8" customFormat="1" ht="24.95" customHeight="1">
      <c r="B61" s="142"/>
      <c r="C61" s="143"/>
      <c r="D61" s="144" t="s">
        <v>120</v>
      </c>
      <c r="E61" s="145"/>
      <c r="F61" s="145"/>
      <c r="G61" s="145"/>
      <c r="H61" s="145"/>
      <c r="I61" s="146"/>
      <c r="J61" s="147">
        <f>J85</f>
        <v>0</v>
      </c>
      <c r="K61" s="148"/>
    </row>
    <row r="62" spans="2:47" s="9" customFormat="1" ht="19.899999999999999" customHeight="1">
      <c r="B62" s="149"/>
      <c r="C62" s="150"/>
      <c r="D62" s="151" t="s">
        <v>121</v>
      </c>
      <c r="E62" s="152"/>
      <c r="F62" s="152"/>
      <c r="G62" s="152"/>
      <c r="H62" s="152"/>
      <c r="I62" s="153"/>
      <c r="J62" s="154">
        <f>J86</f>
        <v>0</v>
      </c>
      <c r="K62" s="155"/>
    </row>
    <row r="63" spans="2:47" s="1" customFormat="1" ht="21.75" customHeight="1">
      <c r="B63" s="41"/>
      <c r="C63" s="42"/>
      <c r="D63" s="42"/>
      <c r="E63" s="42"/>
      <c r="F63" s="42"/>
      <c r="G63" s="42"/>
      <c r="H63" s="42"/>
      <c r="I63" s="113"/>
      <c r="J63" s="42"/>
      <c r="K63" s="45"/>
    </row>
    <row r="64" spans="2:47" s="1" customFormat="1" ht="6.95" customHeight="1">
      <c r="B64" s="56"/>
      <c r="C64" s="57"/>
      <c r="D64" s="57"/>
      <c r="E64" s="57"/>
      <c r="F64" s="57"/>
      <c r="G64" s="57"/>
      <c r="H64" s="57"/>
      <c r="I64" s="134"/>
      <c r="J64" s="57"/>
      <c r="K64" s="58"/>
    </row>
    <row r="68" spans="2:12" s="1" customFormat="1" ht="6.95" customHeight="1">
      <c r="B68" s="59"/>
      <c r="C68" s="60"/>
      <c r="D68" s="60"/>
      <c r="E68" s="60"/>
      <c r="F68" s="60"/>
      <c r="G68" s="60"/>
      <c r="H68" s="60"/>
      <c r="I68" s="135"/>
      <c r="J68" s="60"/>
      <c r="K68" s="60"/>
      <c r="L68" s="41"/>
    </row>
    <row r="69" spans="2:12" s="1" customFormat="1" ht="36.950000000000003" customHeight="1">
      <c r="B69" s="41"/>
      <c r="C69" s="61" t="s">
        <v>122</v>
      </c>
      <c r="L69" s="41"/>
    </row>
    <row r="70" spans="2:12" s="1" customFormat="1" ht="6.95" customHeight="1">
      <c r="B70" s="41"/>
      <c r="L70" s="41"/>
    </row>
    <row r="71" spans="2:12" s="1" customFormat="1" ht="14.45" customHeight="1">
      <c r="B71" s="41"/>
      <c r="C71" s="63" t="s">
        <v>19</v>
      </c>
      <c r="L71" s="41"/>
    </row>
    <row r="72" spans="2:12" s="1" customFormat="1" ht="22.5" customHeight="1">
      <c r="B72" s="41"/>
      <c r="E72" s="370" t="str">
        <f>E7</f>
        <v>Zřízení klubovny ve vstupním vestibulu sportovní haly</v>
      </c>
      <c r="F72" s="371"/>
      <c r="G72" s="371"/>
      <c r="H72" s="371"/>
      <c r="L72" s="41"/>
    </row>
    <row r="73" spans="2:12">
      <c r="B73" s="28"/>
      <c r="C73" s="63" t="s">
        <v>111</v>
      </c>
      <c r="L73" s="28"/>
    </row>
    <row r="74" spans="2:12" s="1" customFormat="1" ht="22.5" customHeight="1">
      <c r="B74" s="41"/>
      <c r="E74" s="370" t="s">
        <v>112</v>
      </c>
      <c r="F74" s="372"/>
      <c r="G74" s="372"/>
      <c r="H74" s="372"/>
      <c r="L74" s="41"/>
    </row>
    <row r="75" spans="2:12" s="1" customFormat="1" ht="14.45" customHeight="1">
      <c r="B75" s="41"/>
      <c r="C75" s="63" t="s">
        <v>113</v>
      </c>
      <c r="L75" s="41"/>
    </row>
    <row r="76" spans="2:12" s="1" customFormat="1" ht="23.25" customHeight="1">
      <c r="B76" s="41"/>
      <c r="E76" s="343" t="str">
        <f>E11</f>
        <v>VON - Vedlejší a ostatní náklady</v>
      </c>
      <c r="F76" s="372"/>
      <c r="G76" s="372"/>
      <c r="H76" s="372"/>
      <c r="L76" s="41"/>
    </row>
    <row r="77" spans="2:12" s="1" customFormat="1" ht="6.95" customHeight="1">
      <c r="B77" s="41"/>
      <c r="L77" s="41"/>
    </row>
    <row r="78" spans="2:12" s="1" customFormat="1" ht="18" customHeight="1">
      <c r="B78" s="41"/>
      <c r="C78" s="63" t="s">
        <v>24</v>
      </c>
      <c r="F78" s="156" t="str">
        <f>F14</f>
        <v>město Pelhřimov, ul. Nádražní, č.p. 1536</v>
      </c>
      <c r="I78" s="157" t="s">
        <v>26</v>
      </c>
      <c r="J78" s="67" t="str">
        <f>IF(J14="","",J14)</f>
        <v>4.4.2017</v>
      </c>
      <c r="L78" s="41"/>
    </row>
    <row r="79" spans="2:12" s="1" customFormat="1" ht="6.95" customHeight="1">
      <c r="B79" s="41"/>
      <c r="L79" s="41"/>
    </row>
    <row r="80" spans="2:12" s="1" customFormat="1">
      <c r="B80" s="41"/>
      <c r="C80" s="63" t="s">
        <v>28</v>
      </c>
      <c r="F80" s="156" t="str">
        <f>E17</f>
        <v>město Pelhřimov</v>
      </c>
      <c r="I80" s="157" t="s">
        <v>35</v>
      </c>
      <c r="J80" s="156" t="str">
        <f>E23</f>
        <v>PROJEKT CENTRUM NOVA s.r.o.</v>
      </c>
      <c r="L80" s="41"/>
    </row>
    <row r="81" spans="2:65" s="1" customFormat="1" ht="14.45" customHeight="1">
      <c r="B81" s="41"/>
      <c r="C81" s="63" t="s">
        <v>33</v>
      </c>
      <c r="F81" s="156" t="str">
        <f>IF(E20="","",E20)</f>
        <v/>
      </c>
      <c r="L81" s="41"/>
    </row>
    <row r="82" spans="2:65" s="1" customFormat="1" ht="10.35" customHeight="1">
      <c r="B82" s="41"/>
      <c r="L82" s="41"/>
    </row>
    <row r="83" spans="2:65" s="10" customFormat="1" ht="29.25" customHeight="1">
      <c r="B83" s="158"/>
      <c r="C83" s="159" t="s">
        <v>123</v>
      </c>
      <c r="D83" s="160" t="s">
        <v>61</v>
      </c>
      <c r="E83" s="160" t="s">
        <v>57</v>
      </c>
      <c r="F83" s="160" t="s">
        <v>124</v>
      </c>
      <c r="G83" s="160" t="s">
        <v>125</v>
      </c>
      <c r="H83" s="160" t="s">
        <v>126</v>
      </c>
      <c r="I83" s="161" t="s">
        <v>127</v>
      </c>
      <c r="J83" s="160" t="s">
        <v>117</v>
      </c>
      <c r="K83" s="162" t="s">
        <v>128</v>
      </c>
      <c r="L83" s="158"/>
      <c r="M83" s="73" t="s">
        <v>129</v>
      </c>
      <c r="N83" s="74" t="s">
        <v>46</v>
      </c>
      <c r="O83" s="74" t="s">
        <v>130</v>
      </c>
      <c r="P83" s="74" t="s">
        <v>131</v>
      </c>
      <c r="Q83" s="74" t="s">
        <v>132</v>
      </c>
      <c r="R83" s="74" t="s">
        <v>133</v>
      </c>
      <c r="S83" s="74" t="s">
        <v>134</v>
      </c>
      <c r="T83" s="75" t="s">
        <v>135</v>
      </c>
    </row>
    <row r="84" spans="2:65" s="1" customFormat="1" ht="29.25" customHeight="1">
      <c r="B84" s="41"/>
      <c r="C84" s="77" t="s">
        <v>118</v>
      </c>
      <c r="J84" s="163">
        <f>BK84</f>
        <v>0</v>
      </c>
      <c r="L84" s="41"/>
      <c r="M84" s="76"/>
      <c r="N84" s="68"/>
      <c r="O84" s="68"/>
      <c r="P84" s="164">
        <f>P85</f>
        <v>0</v>
      </c>
      <c r="Q84" s="68"/>
      <c r="R84" s="164">
        <f>R85</f>
        <v>0</v>
      </c>
      <c r="S84" s="68"/>
      <c r="T84" s="165">
        <f>T85</f>
        <v>0</v>
      </c>
      <c r="AT84" s="24" t="s">
        <v>75</v>
      </c>
      <c r="AU84" s="24" t="s">
        <v>119</v>
      </c>
      <c r="BK84" s="166">
        <f>BK85</f>
        <v>0</v>
      </c>
    </row>
    <row r="85" spans="2:65" s="11" customFormat="1" ht="37.35" customHeight="1">
      <c r="B85" s="167"/>
      <c r="D85" s="168" t="s">
        <v>75</v>
      </c>
      <c r="E85" s="169" t="s">
        <v>136</v>
      </c>
      <c r="F85" s="169" t="s">
        <v>137</v>
      </c>
      <c r="I85" s="170"/>
      <c r="J85" s="171">
        <f>BK85</f>
        <v>0</v>
      </c>
      <c r="L85" s="167"/>
      <c r="M85" s="172"/>
      <c r="N85" s="173"/>
      <c r="O85" s="173"/>
      <c r="P85" s="174">
        <f>P86</f>
        <v>0</v>
      </c>
      <c r="Q85" s="173"/>
      <c r="R85" s="174">
        <f>R86</f>
        <v>0</v>
      </c>
      <c r="S85" s="173"/>
      <c r="T85" s="175">
        <f>T86</f>
        <v>0</v>
      </c>
      <c r="AR85" s="168" t="s">
        <v>138</v>
      </c>
      <c r="AT85" s="176" t="s">
        <v>75</v>
      </c>
      <c r="AU85" s="176" t="s">
        <v>76</v>
      </c>
      <c r="AY85" s="168" t="s">
        <v>139</v>
      </c>
      <c r="BK85" s="177">
        <f>BK86</f>
        <v>0</v>
      </c>
    </row>
    <row r="86" spans="2:65" s="11" customFormat="1" ht="19.899999999999999" customHeight="1">
      <c r="B86" s="167"/>
      <c r="D86" s="178" t="s">
        <v>75</v>
      </c>
      <c r="E86" s="179" t="s">
        <v>140</v>
      </c>
      <c r="F86" s="179" t="s">
        <v>81</v>
      </c>
      <c r="I86" s="170"/>
      <c r="J86" s="180">
        <f>BK86</f>
        <v>0</v>
      </c>
      <c r="L86" s="167"/>
      <c r="M86" s="172"/>
      <c r="N86" s="173"/>
      <c r="O86" s="173"/>
      <c r="P86" s="174">
        <f>SUM(P87:P100)</f>
        <v>0</v>
      </c>
      <c r="Q86" s="173"/>
      <c r="R86" s="174">
        <f>SUM(R87:R100)</f>
        <v>0</v>
      </c>
      <c r="S86" s="173"/>
      <c r="T86" s="175">
        <f>SUM(T87:T100)</f>
        <v>0</v>
      </c>
      <c r="AR86" s="168" t="s">
        <v>138</v>
      </c>
      <c r="AT86" s="176" t="s">
        <v>75</v>
      </c>
      <c r="AU86" s="176" t="s">
        <v>82</v>
      </c>
      <c r="AY86" s="168" t="s">
        <v>139</v>
      </c>
      <c r="BK86" s="177">
        <f>SUM(BK87:BK100)</f>
        <v>0</v>
      </c>
    </row>
    <row r="87" spans="2:65" s="1" customFormat="1" ht="22.5" customHeight="1">
      <c r="B87" s="181"/>
      <c r="C87" s="182" t="s">
        <v>82</v>
      </c>
      <c r="D87" s="182" t="s">
        <v>141</v>
      </c>
      <c r="E87" s="183" t="s">
        <v>142</v>
      </c>
      <c r="F87" s="184" t="s">
        <v>143</v>
      </c>
      <c r="G87" s="185" t="s">
        <v>144</v>
      </c>
      <c r="H87" s="186">
        <v>1</v>
      </c>
      <c r="I87" s="187"/>
      <c r="J87" s="188">
        <f>ROUND(I87*H87,2)</f>
        <v>0</v>
      </c>
      <c r="K87" s="184" t="s">
        <v>5</v>
      </c>
      <c r="L87" s="41"/>
      <c r="M87" s="189" t="s">
        <v>5</v>
      </c>
      <c r="N87" s="190" t="s">
        <v>47</v>
      </c>
      <c r="O87" s="42"/>
      <c r="P87" s="191">
        <f>O87*H87</f>
        <v>0</v>
      </c>
      <c r="Q87" s="191">
        <v>0</v>
      </c>
      <c r="R87" s="191">
        <f>Q87*H87</f>
        <v>0</v>
      </c>
      <c r="S87" s="191">
        <v>0</v>
      </c>
      <c r="T87" s="192">
        <f>S87*H87</f>
        <v>0</v>
      </c>
      <c r="AR87" s="24" t="s">
        <v>138</v>
      </c>
      <c r="AT87" s="24" t="s">
        <v>141</v>
      </c>
      <c r="AU87" s="24" t="s">
        <v>84</v>
      </c>
      <c r="AY87" s="24" t="s">
        <v>139</v>
      </c>
      <c r="BE87" s="193">
        <f>IF(N87="základní",J87,0)</f>
        <v>0</v>
      </c>
      <c r="BF87" s="193">
        <f>IF(N87="snížená",J87,0)</f>
        <v>0</v>
      </c>
      <c r="BG87" s="193">
        <f>IF(N87="zákl. přenesená",J87,0)</f>
        <v>0</v>
      </c>
      <c r="BH87" s="193">
        <f>IF(N87="sníž. přenesená",J87,0)</f>
        <v>0</v>
      </c>
      <c r="BI87" s="193">
        <f>IF(N87="nulová",J87,0)</f>
        <v>0</v>
      </c>
      <c r="BJ87" s="24" t="s">
        <v>82</v>
      </c>
      <c r="BK87" s="193">
        <f>ROUND(I87*H87,2)</f>
        <v>0</v>
      </c>
      <c r="BL87" s="24" t="s">
        <v>138</v>
      </c>
      <c r="BM87" s="24" t="s">
        <v>145</v>
      </c>
    </row>
    <row r="88" spans="2:65" s="1" customFormat="1" ht="108">
      <c r="B88" s="41"/>
      <c r="D88" s="194" t="s">
        <v>146</v>
      </c>
      <c r="F88" s="195" t="s">
        <v>147</v>
      </c>
      <c r="I88" s="196"/>
      <c r="L88" s="41"/>
      <c r="M88" s="197"/>
      <c r="N88" s="42"/>
      <c r="O88" s="42"/>
      <c r="P88" s="42"/>
      <c r="Q88" s="42"/>
      <c r="R88" s="42"/>
      <c r="S88" s="42"/>
      <c r="T88" s="70"/>
      <c r="AT88" s="24" t="s">
        <v>146</v>
      </c>
      <c r="AU88" s="24" t="s">
        <v>84</v>
      </c>
    </row>
    <row r="89" spans="2:65" s="1" customFormat="1" ht="31.5" customHeight="1">
      <c r="B89" s="181"/>
      <c r="C89" s="182" t="s">
        <v>84</v>
      </c>
      <c r="D89" s="182" t="s">
        <v>141</v>
      </c>
      <c r="E89" s="183" t="s">
        <v>148</v>
      </c>
      <c r="F89" s="184" t="s">
        <v>149</v>
      </c>
      <c r="G89" s="185" t="s">
        <v>144</v>
      </c>
      <c r="H89" s="186">
        <v>1</v>
      </c>
      <c r="I89" s="187"/>
      <c r="J89" s="188">
        <f>ROUND(I89*H89,2)</f>
        <v>0</v>
      </c>
      <c r="K89" s="184" t="s">
        <v>5</v>
      </c>
      <c r="L89" s="41"/>
      <c r="M89" s="189" t="s">
        <v>5</v>
      </c>
      <c r="N89" s="190" t="s">
        <v>47</v>
      </c>
      <c r="O89" s="42"/>
      <c r="P89" s="191">
        <f>O89*H89</f>
        <v>0</v>
      </c>
      <c r="Q89" s="191">
        <v>0</v>
      </c>
      <c r="R89" s="191">
        <f>Q89*H89</f>
        <v>0</v>
      </c>
      <c r="S89" s="191">
        <v>0</v>
      </c>
      <c r="T89" s="192">
        <f>S89*H89</f>
        <v>0</v>
      </c>
      <c r="AR89" s="24" t="s">
        <v>138</v>
      </c>
      <c r="AT89" s="24" t="s">
        <v>141</v>
      </c>
      <c r="AU89" s="24" t="s">
        <v>84</v>
      </c>
      <c r="AY89" s="24" t="s">
        <v>139</v>
      </c>
      <c r="BE89" s="193">
        <f>IF(N89="základní",J89,0)</f>
        <v>0</v>
      </c>
      <c r="BF89" s="193">
        <f>IF(N89="snížená",J89,0)</f>
        <v>0</v>
      </c>
      <c r="BG89" s="193">
        <f>IF(N89="zákl. přenesená",J89,0)</f>
        <v>0</v>
      </c>
      <c r="BH89" s="193">
        <f>IF(N89="sníž. přenesená",J89,0)</f>
        <v>0</v>
      </c>
      <c r="BI89" s="193">
        <f>IF(N89="nulová",J89,0)</f>
        <v>0</v>
      </c>
      <c r="BJ89" s="24" t="s">
        <v>82</v>
      </c>
      <c r="BK89" s="193">
        <f>ROUND(I89*H89,2)</f>
        <v>0</v>
      </c>
      <c r="BL89" s="24" t="s">
        <v>138</v>
      </c>
      <c r="BM89" s="24" t="s">
        <v>150</v>
      </c>
    </row>
    <row r="90" spans="2:65" s="1" customFormat="1" ht="27">
      <c r="B90" s="41"/>
      <c r="D90" s="194" t="s">
        <v>146</v>
      </c>
      <c r="F90" s="195" t="s">
        <v>151</v>
      </c>
      <c r="I90" s="196"/>
      <c r="L90" s="41"/>
      <c r="M90" s="197"/>
      <c r="N90" s="42"/>
      <c r="O90" s="42"/>
      <c r="P90" s="42"/>
      <c r="Q90" s="42"/>
      <c r="R90" s="42"/>
      <c r="S90" s="42"/>
      <c r="T90" s="70"/>
      <c r="AT90" s="24" t="s">
        <v>146</v>
      </c>
      <c r="AU90" s="24" t="s">
        <v>84</v>
      </c>
    </row>
    <row r="91" spans="2:65" s="1" customFormat="1" ht="22.5" customHeight="1">
      <c r="B91" s="181"/>
      <c r="C91" s="182" t="s">
        <v>152</v>
      </c>
      <c r="D91" s="182" t="s">
        <v>141</v>
      </c>
      <c r="E91" s="183" t="s">
        <v>153</v>
      </c>
      <c r="F91" s="184" t="s">
        <v>154</v>
      </c>
      <c r="G91" s="185" t="s">
        <v>144</v>
      </c>
      <c r="H91" s="186">
        <v>1</v>
      </c>
      <c r="I91" s="187"/>
      <c r="J91" s="188">
        <f>ROUND(I91*H91,2)</f>
        <v>0</v>
      </c>
      <c r="K91" s="184" t="s">
        <v>5</v>
      </c>
      <c r="L91" s="41"/>
      <c r="M91" s="189" t="s">
        <v>5</v>
      </c>
      <c r="N91" s="190" t="s">
        <v>47</v>
      </c>
      <c r="O91" s="42"/>
      <c r="P91" s="191">
        <f>O91*H91</f>
        <v>0</v>
      </c>
      <c r="Q91" s="191">
        <v>0</v>
      </c>
      <c r="R91" s="191">
        <f>Q91*H91</f>
        <v>0</v>
      </c>
      <c r="S91" s="191">
        <v>0</v>
      </c>
      <c r="T91" s="192">
        <f>S91*H91</f>
        <v>0</v>
      </c>
      <c r="AR91" s="24" t="s">
        <v>138</v>
      </c>
      <c r="AT91" s="24" t="s">
        <v>141</v>
      </c>
      <c r="AU91" s="24" t="s">
        <v>84</v>
      </c>
      <c r="AY91" s="24" t="s">
        <v>139</v>
      </c>
      <c r="BE91" s="193">
        <f>IF(N91="základní",J91,0)</f>
        <v>0</v>
      </c>
      <c r="BF91" s="193">
        <f>IF(N91="snížená",J91,0)</f>
        <v>0</v>
      </c>
      <c r="BG91" s="193">
        <f>IF(N91="zákl. přenesená",J91,0)</f>
        <v>0</v>
      </c>
      <c r="BH91" s="193">
        <f>IF(N91="sníž. přenesená",J91,0)</f>
        <v>0</v>
      </c>
      <c r="BI91" s="193">
        <f>IF(N91="nulová",J91,0)</f>
        <v>0</v>
      </c>
      <c r="BJ91" s="24" t="s">
        <v>82</v>
      </c>
      <c r="BK91" s="193">
        <f>ROUND(I91*H91,2)</f>
        <v>0</v>
      </c>
      <c r="BL91" s="24" t="s">
        <v>138</v>
      </c>
      <c r="BM91" s="24" t="s">
        <v>155</v>
      </c>
    </row>
    <row r="92" spans="2:65" s="1" customFormat="1" ht="13.5">
      <c r="B92" s="41"/>
      <c r="D92" s="194" t="s">
        <v>146</v>
      </c>
      <c r="F92" s="195" t="s">
        <v>156</v>
      </c>
      <c r="I92" s="196"/>
      <c r="L92" s="41"/>
      <c r="M92" s="197"/>
      <c r="N92" s="42"/>
      <c r="O92" s="42"/>
      <c r="P92" s="42"/>
      <c r="Q92" s="42"/>
      <c r="R92" s="42"/>
      <c r="S92" s="42"/>
      <c r="T92" s="70"/>
      <c r="AT92" s="24" t="s">
        <v>146</v>
      </c>
      <c r="AU92" s="24" t="s">
        <v>84</v>
      </c>
    </row>
    <row r="93" spans="2:65" s="1" customFormat="1" ht="22.5" customHeight="1">
      <c r="B93" s="181"/>
      <c r="C93" s="182" t="s">
        <v>138</v>
      </c>
      <c r="D93" s="182" t="s">
        <v>141</v>
      </c>
      <c r="E93" s="183" t="s">
        <v>157</v>
      </c>
      <c r="F93" s="184" t="s">
        <v>158</v>
      </c>
      <c r="G93" s="185" t="s">
        <v>144</v>
      </c>
      <c r="H93" s="186">
        <v>1</v>
      </c>
      <c r="I93" s="187"/>
      <c r="J93" s="188">
        <f>ROUND(I93*H93,2)</f>
        <v>0</v>
      </c>
      <c r="K93" s="184" t="s">
        <v>5</v>
      </c>
      <c r="L93" s="41"/>
      <c r="M93" s="189" t="s">
        <v>5</v>
      </c>
      <c r="N93" s="190" t="s">
        <v>47</v>
      </c>
      <c r="O93" s="42"/>
      <c r="P93" s="191">
        <f>O93*H93</f>
        <v>0</v>
      </c>
      <c r="Q93" s="191">
        <v>0</v>
      </c>
      <c r="R93" s="191">
        <f>Q93*H93</f>
        <v>0</v>
      </c>
      <c r="S93" s="191">
        <v>0</v>
      </c>
      <c r="T93" s="192">
        <f>S93*H93</f>
        <v>0</v>
      </c>
      <c r="AR93" s="24" t="s">
        <v>138</v>
      </c>
      <c r="AT93" s="24" t="s">
        <v>141</v>
      </c>
      <c r="AU93" s="24" t="s">
        <v>84</v>
      </c>
      <c r="AY93" s="24" t="s">
        <v>139</v>
      </c>
      <c r="BE93" s="193">
        <f>IF(N93="základní",J93,0)</f>
        <v>0</v>
      </c>
      <c r="BF93" s="193">
        <f>IF(N93="snížená",J93,0)</f>
        <v>0</v>
      </c>
      <c r="BG93" s="193">
        <f>IF(N93="zákl. přenesená",J93,0)</f>
        <v>0</v>
      </c>
      <c r="BH93" s="193">
        <f>IF(N93="sníž. přenesená",J93,0)</f>
        <v>0</v>
      </c>
      <c r="BI93" s="193">
        <f>IF(N93="nulová",J93,0)</f>
        <v>0</v>
      </c>
      <c r="BJ93" s="24" t="s">
        <v>82</v>
      </c>
      <c r="BK93" s="193">
        <f>ROUND(I93*H93,2)</f>
        <v>0</v>
      </c>
      <c r="BL93" s="24" t="s">
        <v>138</v>
      </c>
      <c r="BM93" s="24" t="s">
        <v>159</v>
      </c>
    </row>
    <row r="94" spans="2:65" s="1" customFormat="1" ht="40.5">
      <c r="B94" s="41"/>
      <c r="D94" s="194" t="s">
        <v>146</v>
      </c>
      <c r="F94" s="195" t="s">
        <v>160</v>
      </c>
      <c r="I94" s="196"/>
      <c r="L94" s="41"/>
      <c r="M94" s="197"/>
      <c r="N94" s="42"/>
      <c r="O94" s="42"/>
      <c r="P94" s="42"/>
      <c r="Q94" s="42"/>
      <c r="R94" s="42"/>
      <c r="S94" s="42"/>
      <c r="T94" s="70"/>
      <c r="AT94" s="24" t="s">
        <v>146</v>
      </c>
      <c r="AU94" s="24" t="s">
        <v>84</v>
      </c>
    </row>
    <row r="95" spans="2:65" s="1" customFormat="1" ht="22.5" customHeight="1">
      <c r="B95" s="181"/>
      <c r="C95" s="182" t="s">
        <v>161</v>
      </c>
      <c r="D95" s="182" t="s">
        <v>141</v>
      </c>
      <c r="E95" s="183" t="s">
        <v>162</v>
      </c>
      <c r="F95" s="184" t="s">
        <v>163</v>
      </c>
      <c r="G95" s="185" t="s">
        <v>144</v>
      </c>
      <c r="H95" s="186">
        <v>1</v>
      </c>
      <c r="I95" s="187"/>
      <c r="J95" s="188">
        <f>ROUND(I95*H95,2)</f>
        <v>0</v>
      </c>
      <c r="K95" s="184" t="s">
        <v>5</v>
      </c>
      <c r="L95" s="41"/>
      <c r="M95" s="189" t="s">
        <v>5</v>
      </c>
      <c r="N95" s="190" t="s">
        <v>47</v>
      </c>
      <c r="O95" s="42"/>
      <c r="P95" s="191">
        <f>O95*H95</f>
        <v>0</v>
      </c>
      <c r="Q95" s="191">
        <v>0</v>
      </c>
      <c r="R95" s="191">
        <f>Q95*H95</f>
        <v>0</v>
      </c>
      <c r="S95" s="191">
        <v>0</v>
      </c>
      <c r="T95" s="192">
        <f>S95*H95</f>
        <v>0</v>
      </c>
      <c r="AR95" s="24" t="s">
        <v>138</v>
      </c>
      <c r="AT95" s="24" t="s">
        <v>141</v>
      </c>
      <c r="AU95" s="24" t="s">
        <v>84</v>
      </c>
      <c r="AY95" s="24" t="s">
        <v>139</v>
      </c>
      <c r="BE95" s="193">
        <f>IF(N95="základní",J95,0)</f>
        <v>0</v>
      </c>
      <c r="BF95" s="193">
        <f>IF(N95="snížená",J95,0)</f>
        <v>0</v>
      </c>
      <c r="BG95" s="193">
        <f>IF(N95="zákl. přenesená",J95,0)</f>
        <v>0</v>
      </c>
      <c r="BH95" s="193">
        <f>IF(N95="sníž. přenesená",J95,0)</f>
        <v>0</v>
      </c>
      <c r="BI95" s="193">
        <f>IF(N95="nulová",J95,0)</f>
        <v>0</v>
      </c>
      <c r="BJ95" s="24" t="s">
        <v>82</v>
      </c>
      <c r="BK95" s="193">
        <f>ROUND(I95*H95,2)</f>
        <v>0</v>
      </c>
      <c r="BL95" s="24" t="s">
        <v>138</v>
      </c>
      <c r="BM95" s="24" t="s">
        <v>164</v>
      </c>
    </row>
    <row r="96" spans="2:65" s="1" customFormat="1" ht="54">
      <c r="B96" s="41"/>
      <c r="D96" s="194" t="s">
        <v>146</v>
      </c>
      <c r="F96" s="195" t="s">
        <v>165</v>
      </c>
      <c r="I96" s="196"/>
      <c r="L96" s="41"/>
      <c r="M96" s="197"/>
      <c r="N96" s="42"/>
      <c r="O96" s="42"/>
      <c r="P96" s="42"/>
      <c r="Q96" s="42"/>
      <c r="R96" s="42"/>
      <c r="S96" s="42"/>
      <c r="T96" s="70"/>
      <c r="AT96" s="24" t="s">
        <v>146</v>
      </c>
      <c r="AU96" s="24" t="s">
        <v>84</v>
      </c>
    </row>
    <row r="97" spans="2:65" s="1" customFormat="1" ht="22.5" customHeight="1">
      <c r="B97" s="181"/>
      <c r="C97" s="182" t="s">
        <v>166</v>
      </c>
      <c r="D97" s="182" t="s">
        <v>141</v>
      </c>
      <c r="E97" s="183" t="s">
        <v>167</v>
      </c>
      <c r="F97" s="184" t="s">
        <v>168</v>
      </c>
      <c r="G97" s="185" t="s">
        <v>144</v>
      </c>
      <c r="H97" s="186">
        <v>1</v>
      </c>
      <c r="I97" s="187"/>
      <c r="J97" s="188">
        <f>ROUND(I97*H97,2)</f>
        <v>0</v>
      </c>
      <c r="K97" s="184" t="s">
        <v>5</v>
      </c>
      <c r="L97" s="41"/>
      <c r="M97" s="189" t="s">
        <v>5</v>
      </c>
      <c r="N97" s="190" t="s">
        <v>47</v>
      </c>
      <c r="O97" s="42"/>
      <c r="P97" s="191">
        <f>O97*H97</f>
        <v>0</v>
      </c>
      <c r="Q97" s="191">
        <v>0</v>
      </c>
      <c r="R97" s="191">
        <f>Q97*H97</f>
        <v>0</v>
      </c>
      <c r="S97" s="191">
        <v>0</v>
      </c>
      <c r="T97" s="192">
        <f>S97*H97</f>
        <v>0</v>
      </c>
      <c r="AR97" s="24" t="s">
        <v>138</v>
      </c>
      <c r="AT97" s="24" t="s">
        <v>141</v>
      </c>
      <c r="AU97" s="24" t="s">
        <v>84</v>
      </c>
      <c r="AY97" s="24" t="s">
        <v>139</v>
      </c>
      <c r="BE97" s="193">
        <f>IF(N97="základní",J97,0)</f>
        <v>0</v>
      </c>
      <c r="BF97" s="193">
        <f>IF(N97="snížená",J97,0)</f>
        <v>0</v>
      </c>
      <c r="BG97" s="193">
        <f>IF(N97="zákl. přenesená",J97,0)</f>
        <v>0</v>
      </c>
      <c r="BH97" s="193">
        <f>IF(N97="sníž. přenesená",J97,0)</f>
        <v>0</v>
      </c>
      <c r="BI97" s="193">
        <f>IF(N97="nulová",J97,0)</f>
        <v>0</v>
      </c>
      <c r="BJ97" s="24" t="s">
        <v>82</v>
      </c>
      <c r="BK97" s="193">
        <f>ROUND(I97*H97,2)</f>
        <v>0</v>
      </c>
      <c r="BL97" s="24" t="s">
        <v>138</v>
      </c>
      <c r="BM97" s="24" t="s">
        <v>169</v>
      </c>
    </row>
    <row r="98" spans="2:65" s="1" customFormat="1" ht="27">
      <c r="B98" s="41"/>
      <c r="D98" s="194" t="s">
        <v>146</v>
      </c>
      <c r="F98" s="195" t="s">
        <v>170</v>
      </c>
      <c r="I98" s="196"/>
      <c r="L98" s="41"/>
      <c r="M98" s="197"/>
      <c r="N98" s="42"/>
      <c r="O98" s="42"/>
      <c r="P98" s="42"/>
      <c r="Q98" s="42"/>
      <c r="R98" s="42"/>
      <c r="S98" s="42"/>
      <c r="T98" s="70"/>
      <c r="AT98" s="24" t="s">
        <v>146</v>
      </c>
      <c r="AU98" s="24" t="s">
        <v>84</v>
      </c>
    </row>
    <row r="99" spans="2:65" s="1" customFormat="1" ht="22.5" customHeight="1">
      <c r="B99" s="181"/>
      <c r="C99" s="182" t="s">
        <v>171</v>
      </c>
      <c r="D99" s="182" t="s">
        <v>141</v>
      </c>
      <c r="E99" s="183" t="s">
        <v>172</v>
      </c>
      <c r="F99" s="184" t="s">
        <v>173</v>
      </c>
      <c r="G99" s="185" t="s">
        <v>144</v>
      </c>
      <c r="H99" s="186">
        <v>1</v>
      </c>
      <c r="I99" s="187"/>
      <c r="J99" s="188">
        <f>ROUND(I99*H99,2)</f>
        <v>0</v>
      </c>
      <c r="K99" s="184" t="s">
        <v>5</v>
      </c>
      <c r="L99" s="41"/>
      <c r="M99" s="189" t="s">
        <v>5</v>
      </c>
      <c r="N99" s="190" t="s">
        <v>47</v>
      </c>
      <c r="O99" s="42"/>
      <c r="P99" s="191">
        <f>O99*H99</f>
        <v>0</v>
      </c>
      <c r="Q99" s="191">
        <v>0</v>
      </c>
      <c r="R99" s="191">
        <f>Q99*H99</f>
        <v>0</v>
      </c>
      <c r="S99" s="191">
        <v>0</v>
      </c>
      <c r="T99" s="192">
        <f>S99*H99</f>
        <v>0</v>
      </c>
      <c r="AR99" s="24" t="s">
        <v>138</v>
      </c>
      <c r="AT99" s="24" t="s">
        <v>141</v>
      </c>
      <c r="AU99" s="24" t="s">
        <v>84</v>
      </c>
      <c r="AY99" s="24" t="s">
        <v>139</v>
      </c>
      <c r="BE99" s="193">
        <f>IF(N99="základní",J99,0)</f>
        <v>0</v>
      </c>
      <c r="BF99" s="193">
        <f>IF(N99="snížená",J99,0)</f>
        <v>0</v>
      </c>
      <c r="BG99" s="193">
        <f>IF(N99="zákl. přenesená",J99,0)</f>
        <v>0</v>
      </c>
      <c r="BH99" s="193">
        <f>IF(N99="sníž. přenesená",J99,0)</f>
        <v>0</v>
      </c>
      <c r="BI99" s="193">
        <f>IF(N99="nulová",J99,0)</f>
        <v>0</v>
      </c>
      <c r="BJ99" s="24" t="s">
        <v>82</v>
      </c>
      <c r="BK99" s="193">
        <f>ROUND(I99*H99,2)</f>
        <v>0</v>
      </c>
      <c r="BL99" s="24" t="s">
        <v>138</v>
      </c>
      <c r="BM99" s="24" t="s">
        <v>174</v>
      </c>
    </row>
    <row r="100" spans="2:65" s="1" customFormat="1" ht="54">
      <c r="B100" s="41"/>
      <c r="D100" s="198" t="s">
        <v>146</v>
      </c>
      <c r="F100" s="199" t="s">
        <v>175</v>
      </c>
      <c r="I100" s="196"/>
      <c r="L100" s="41"/>
      <c r="M100" s="200"/>
      <c r="N100" s="201"/>
      <c r="O100" s="201"/>
      <c r="P100" s="201"/>
      <c r="Q100" s="201"/>
      <c r="R100" s="201"/>
      <c r="S100" s="201"/>
      <c r="T100" s="202"/>
      <c r="AT100" s="24" t="s">
        <v>146</v>
      </c>
      <c r="AU100" s="24" t="s">
        <v>84</v>
      </c>
    </row>
    <row r="101" spans="2:65" s="1" customFormat="1" ht="6.95" customHeight="1">
      <c r="B101" s="56"/>
      <c r="C101" s="57"/>
      <c r="D101" s="57"/>
      <c r="E101" s="57"/>
      <c r="F101" s="57"/>
      <c r="G101" s="57"/>
      <c r="H101" s="57"/>
      <c r="I101" s="134"/>
      <c r="J101" s="57"/>
      <c r="K101" s="57"/>
      <c r="L101" s="41"/>
    </row>
  </sheetData>
  <autoFilter ref="C83:K100"/>
  <mergeCells count="12">
    <mergeCell ref="G1:H1"/>
    <mergeCell ref="L2:V2"/>
    <mergeCell ref="E49:H49"/>
    <mergeCell ref="E51:H51"/>
    <mergeCell ref="E72:H72"/>
    <mergeCell ref="E74:H74"/>
    <mergeCell ref="E76:H76"/>
    <mergeCell ref="E7:H7"/>
    <mergeCell ref="E9:H9"/>
    <mergeCell ref="E11:H11"/>
    <mergeCell ref="E26:H26"/>
    <mergeCell ref="E47:H47"/>
  </mergeCells>
  <hyperlinks>
    <hyperlink ref="F1:G1" location="C2" display="1) Krycí list soupisu"/>
    <hyperlink ref="G1:H1" location="C58" display="2) Rekapitulace"/>
    <hyperlink ref="J1" location="C83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84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6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07"/>
      <c r="C1" s="107"/>
      <c r="D1" s="108" t="s">
        <v>1</v>
      </c>
      <c r="E1" s="107"/>
      <c r="F1" s="109" t="s">
        <v>105</v>
      </c>
      <c r="G1" s="373" t="s">
        <v>106</v>
      </c>
      <c r="H1" s="373"/>
      <c r="I1" s="110"/>
      <c r="J1" s="109" t="s">
        <v>107</v>
      </c>
      <c r="K1" s="108" t="s">
        <v>108</v>
      </c>
      <c r="L1" s="109" t="s">
        <v>109</v>
      </c>
      <c r="M1" s="109"/>
      <c r="N1" s="109"/>
      <c r="O1" s="109"/>
      <c r="P1" s="109"/>
      <c r="Q1" s="109"/>
      <c r="R1" s="109"/>
      <c r="S1" s="109"/>
      <c r="T1" s="109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64" t="s">
        <v>8</v>
      </c>
      <c r="M2" s="365"/>
      <c r="N2" s="365"/>
      <c r="O2" s="365"/>
      <c r="P2" s="365"/>
      <c r="Q2" s="365"/>
      <c r="R2" s="365"/>
      <c r="S2" s="365"/>
      <c r="T2" s="365"/>
      <c r="U2" s="365"/>
      <c r="V2" s="365"/>
      <c r="AT2" s="24" t="s">
        <v>94</v>
      </c>
    </row>
    <row r="3" spans="1:70" ht="6.95" customHeight="1">
      <c r="B3" s="25"/>
      <c r="C3" s="26"/>
      <c r="D3" s="26"/>
      <c r="E3" s="26"/>
      <c r="F3" s="26"/>
      <c r="G3" s="26"/>
      <c r="H3" s="26"/>
      <c r="I3" s="111"/>
      <c r="J3" s="26"/>
      <c r="K3" s="27"/>
      <c r="AT3" s="24" t="s">
        <v>84</v>
      </c>
    </row>
    <row r="4" spans="1:70" ht="36.950000000000003" customHeight="1">
      <c r="B4" s="28"/>
      <c r="C4" s="29"/>
      <c r="D4" s="30" t="s">
        <v>110</v>
      </c>
      <c r="E4" s="29"/>
      <c r="F4" s="29"/>
      <c r="G4" s="29"/>
      <c r="H4" s="29"/>
      <c r="I4" s="112"/>
      <c r="J4" s="29"/>
      <c r="K4" s="31"/>
      <c r="M4" s="32" t="s">
        <v>13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12"/>
      <c r="J5" s="29"/>
      <c r="K5" s="31"/>
    </row>
    <row r="6" spans="1:70">
      <c r="B6" s="28"/>
      <c r="C6" s="29"/>
      <c r="D6" s="37" t="s">
        <v>19</v>
      </c>
      <c r="E6" s="29"/>
      <c r="F6" s="29"/>
      <c r="G6" s="29"/>
      <c r="H6" s="29"/>
      <c r="I6" s="112"/>
      <c r="J6" s="29"/>
      <c r="K6" s="31"/>
    </row>
    <row r="7" spans="1:70" ht="22.5" customHeight="1">
      <c r="B7" s="28"/>
      <c r="C7" s="29"/>
      <c r="D7" s="29"/>
      <c r="E7" s="366" t="str">
        <f>'Rekapitulace stavby'!K6</f>
        <v>Zřízení klubovny ve vstupním vestibulu sportovní haly</v>
      </c>
      <c r="F7" s="367"/>
      <c r="G7" s="367"/>
      <c r="H7" s="367"/>
      <c r="I7" s="112"/>
      <c r="J7" s="29"/>
      <c r="K7" s="31"/>
    </row>
    <row r="8" spans="1:70">
      <c r="B8" s="28"/>
      <c r="C8" s="29"/>
      <c r="D8" s="37" t="s">
        <v>111</v>
      </c>
      <c r="E8" s="29"/>
      <c r="F8" s="29"/>
      <c r="G8" s="29"/>
      <c r="H8" s="29"/>
      <c r="I8" s="112"/>
      <c r="J8" s="29"/>
      <c r="K8" s="31"/>
    </row>
    <row r="9" spans="1:70" s="1" customFormat="1" ht="22.5" customHeight="1">
      <c r="B9" s="41"/>
      <c r="C9" s="42"/>
      <c r="D9" s="42"/>
      <c r="E9" s="366" t="s">
        <v>176</v>
      </c>
      <c r="F9" s="368"/>
      <c r="G9" s="368"/>
      <c r="H9" s="368"/>
      <c r="I9" s="113"/>
      <c r="J9" s="42"/>
      <c r="K9" s="45"/>
    </row>
    <row r="10" spans="1:70" s="1" customFormat="1">
      <c r="B10" s="41"/>
      <c r="C10" s="42"/>
      <c r="D10" s="37" t="s">
        <v>113</v>
      </c>
      <c r="E10" s="42"/>
      <c r="F10" s="42"/>
      <c r="G10" s="42"/>
      <c r="H10" s="42"/>
      <c r="I10" s="113"/>
      <c r="J10" s="42"/>
      <c r="K10" s="45"/>
    </row>
    <row r="11" spans="1:70" s="1" customFormat="1" ht="36.950000000000003" customHeight="1">
      <c r="B11" s="41"/>
      <c r="C11" s="42"/>
      <c r="D11" s="42"/>
      <c r="E11" s="369" t="s">
        <v>177</v>
      </c>
      <c r="F11" s="368"/>
      <c r="G11" s="368"/>
      <c r="H11" s="368"/>
      <c r="I11" s="113"/>
      <c r="J11" s="42"/>
      <c r="K11" s="45"/>
    </row>
    <row r="12" spans="1:70" s="1" customFormat="1" ht="13.5">
      <c r="B12" s="41"/>
      <c r="C12" s="42"/>
      <c r="D12" s="42"/>
      <c r="E12" s="42"/>
      <c r="F12" s="42"/>
      <c r="G12" s="42"/>
      <c r="H12" s="42"/>
      <c r="I12" s="113"/>
      <c r="J12" s="42"/>
      <c r="K12" s="45"/>
    </row>
    <row r="13" spans="1:70" s="1" customFormat="1" ht="14.45" customHeight="1">
      <c r="B13" s="41"/>
      <c r="C13" s="42"/>
      <c r="D13" s="37" t="s">
        <v>21</v>
      </c>
      <c r="E13" s="42"/>
      <c r="F13" s="35" t="s">
        <v>22</v>
      </c>
      <c r="G13" s="42"/>
      <c r="H13" s="42"/>
      <c r="I13" s="114" t="s">
        <v>23</v>
      </c>
      <c r="J13" s="35" t="s">
        <v>5</v>
      </c>
      <c r="K13" s="45"/>
    </row>
    <row r="14" spans="1:70" s="1" customFormat="1" ht="14.45" customHeight="1">
      <c r="B14" s="41"/>
      <c r="C14" s="42"/>
      <c r="D14" s="37" t="s">
        <v>24</v>
      </c>
      <c r="E14" s="42"/>
      <c r="F14" s="35" t="s">
        <v>25</v>
      </c>
      <c r="G14" s="42"/>
      <c r="H14" s="42"/>
      <c r="I14" s="114" t="s">
        <v>26</v>
      </c>
      <c r="J14" s="115" t="str">
        <f>'Rekapitulace stavby'!AN8</f>
        <v>4.4.2017</v>
      </c>
      <c r="K14" s="45"/>
    </row>
    <row r="15" spans="1:70" s="1" customFormat="1" ht="10.9" customHeight="1">
      <c r="B15" s="41"/>
      <c r="C15" s="42"/>
      <c r="D15" s="42"/>
      <c r="E15" s="42"/>
      <c r="F15" s="42"/>
      <c r="G15" s="42"/>
      <c r="H15" s="42"/>
      <c r="I15" s="113"/>
      <c r="J15" s="42"/>
      <c r="K15" s="45"/>
    </row>
    <row r="16" spans="1:70" s="1" customFormat="1" ht="14.45" customHeight="1">
      <c r="B16" s="41"/>
      <c r="C16" s="42"/>
      <c r="D16" s="37" t="s">
        <v>28</v>
      </c>
      <c r="E16" s="42"/>
      <c r="F16" s="42"/>
      <c r="G16" s="42"/>
      <c r="H16" s="42"/>
      <c r="I16" s="114" t="s">
        <v>29</v>
      </c>
      <c r="J16" s="35" t="s">
        <v>30</v>
      </c>
      <c r="K16" s="45"/>
    </row>
    <row r="17" spans="2:11" s="1" customFormat="1" ht="18" customHeight="1">
      <c r="B17" s="41"/>
      <c r="C17" s="42"/>
      <c r="D17" s="42"/>
      <c r="E17" s="35" t="s">
        <v>31</v>
      </c>
      <c r="F17" s="42"/>
      <c r="G17" s="42"/>
      <c r="H17" s="42"/>
      <c r="I17" s="114" t="s">
        <v>32</v>
      </c>
      <c r="J17" s="35" t="s">
        <v>5</v>
      </c>
      <c r="K17" s="45"/>
    </row>
    <row r="18" spans="2:11" s="1" customFormat="1" ht="6.95" customHeight="1">
      <c r="B18" s="41"/>
      <c r="C18" s="42"/>
      <c r="D18" s="42"/>
      <c r="E18" s="42"/>
      <c r="F18" s="42"/>
      <c r="G18" s="42"/>
      <c r="H18" s="42"/>
      <c r="I18" s="113"/>
      <c r="J18" s="42"/>
      <c r="K18" s="45"/>
    </row>
    <row r="19" spans="2:11" s="1" customFormat="1" ht="14.45" customHeight="1">
      <c r="B19" s="41"/>
      <c r="C19" s="42"/>
      <c r="D19" s="37" t="s">
        <v>33</v>
      </c>
      <c r="E19" s="42"/>
      <c r="F19" s="42"/>
      <c r="G19" s="42"/>
      <c r="H19" s="42"/>
      <c r="I19" s="114" t="s">
        <v>29</v>
      </c>
      <c r="J19" s="35" t="str">
        <f>IF('Rekapitulace stavby'!AN13="Vyplň údaj","",IF('Rekapitulace stavby'!AN13="","",'Rekapitulace stavby'!AN13))</f>
        <v/>
      </c>
      <c r="K19" s="45"/>
    </row>
    <row r="20" spans="2:11" s="1" customFormat="1" ht="18" customHeight="1">
      <c r="B20" s="41"/>
      <c r="C20" s="42"/>
      <c r="D20" s="42"/>
      <c r="E20" s="35" t="str">
        <f>IF('Rekapitulace stavby'!E14="Vyplň údaj","",IF('Rekapitulace stavby'!E14="","",'Rekapitulace stavby'!E14))</f>
        <v/>
      </c>
      <c r="F20" s="42"/>
      <c r="G20" s="42"/>
      <c r="H20" s="42"/>
      <c r="I20" s="114" t="s">
        <v>32</v>
      </c>
      <c r="J20" s="35" t="str">
        <f>IF('Rekapitulace stavby'!AN14="Vyplň údaj","",IF('Rekapitulace stavby'!AN14="","",'Rekapitulace stavby'!AN14))</f>
        <v/>
      </c>
      <c r="K20" s="45"/>
    </row>
    <row r="21" spans="2:11" s="1" customFormat="1" ht="6.95" customHeight="1">
      <c r="B21" s="41"/>
      <c r="C21" s="42"/>
      <c r="D21" s="42"/>
      <c r="E21" s="42"/>
      <c r="F21" s="42"/>
      <c r="G21" s="42"/>
      <c r="H21" s="42"/>
      <c r="I21" s="113"/>
      <c r="J21" s="42"/>
      <c r="K21" s="45"/>
    </row>
    <row r="22" spans="2:11" s="1" customFormat="1" ht="14.45" customHeight="1">
      <c r="B22" s="41"/>
      <c r="C22" s="42"/>
      <c r="D22" s="37" t="s">
        <v>35</v>
      </c>
      <c r="E22" s="42"/>
      <c r="F22" s="42"/>
      <c r="G22" s="42"/>
      <c r="H22" s="42"/>
      <c r="I22" s="114" t="s">
        <v>29</v>
      </c>
      <c r="J22" s="35" t="s">
        <v>36</v>
      </c>
      <c r="K22" s="45"/>
    </row>
    <row r="23" spans="2:11" s="1" customFormat="1" ht="18" customHeight="1">
      <c r="B23" s="41"/>
      <c r="C23" s="42"/>
      <c r="D23" s="42"/>
      <c r="E23" s="35" t="s">
        <v>37</v>
      </c>
      <c r="F23" s="42"/>
      <c r="G23" s="42"/>
      <c r="H23" s="42"/>
      <c r="I23" s="114" t="s">
        <v>32</v>
      </c>
      <c r="J23" s="35" t="s">
        <v>38</v>
      </c>
      <c r="K23" s="45"/>
    </row>
    <row r="24" spans="2:11" s="1" customFormat="1" ht="6.95" customHeight="1">
      <c r="B24" s="41"/>
      <c r="C24" s="42"/>
      <c r="D24" s="42"/>
      <c r="E24" s="42"/>
      <c r="F24" s="42"/>
      <c r="G24" s="42"/>
      <c r="H24" s="42"/>
      <c r="I24" s="113"/>
      <c r="J24" s="42"/>
      <c r="K24" s="45"/>
    </row>
    <row r="25" spans="2:11" s="1" customFormat="1" ht="14.45" customHeight="1">
      <c r="B25" s="41"/>
      <c r="C25" s="42"/>
      <c r="D25" s="37" t="s">
        <v>40</v>
      </c>
      <c r="E25" s="42"/>
      <c r="F25" s="42"/>
      <c r="G25" s="42"/>
      <c r="H25" s="42"/>
      <c r="I25" s="113"/>
      <c r="J25" s="42"/>
      <c r="K25" s="45"/>
    </row>
    <row r="26" spans="2:11" s="7" customFormat="1" ht="348" customHeight="1">
      <c r="B26" s="116"/>
      <c r="C26" s="117"/>
      <c r="D26" s="117"/>
      <c r="E26" s="332" t="s">
        <v>178</v>
      </c>
      <c r="F26" s="332"/>
      <c r="G26" s="332"/>
      <c r="H26" s="332"/>
      <c r="I26" s="118"/>
      <c r="J26" s="117"/>
      <c r="K26" s="119"/>
    </row>
    <row r="27" spans="2:11" s="1" customFormat="1" ht="6.95" customHeight="1">
      <c r="B27" s="41"/>
      <c r="C27" s="42"/>
      <c r="D27" s="42"/>
      <c r="E27" s="42"/>
      <c r="F27" s="42"/>
      <c r="G27" s="42"/>
      <c r="H27" s="42"/>
      <c r="I27" s="113"/>
      <c r="J27" s="42"/>
      <c r="K27" s="45"/>
    </row>
    <row r="28" spans="2:11" s="1" customFormat="1" ht="6.95" customHeight="1">
      <c r="B28" s="41"/>
      <c r="C28" s="42"/>
      <c r="D28" s="68"/>
      <c r="E28" s="68"/>
      <c r="F28" s="68"/>
      <c r="G28" s="68"/>
      <c r="H28" s="68"/>
      <c r="I28" s="120"/>
      <c r="J28" s="68"/>
      <c r="K28" s="121"/>
    </row>
    <row r="29" spans="2:11" s="1" customFormat="1" ht="25.35" customHeight="1">
      <c r="B29" s="41"/>
      <c r="C29" s="42"/>
      <c r="D29" s="122" t="s">
        <v>42</v>
      </c>
      <c r="E29" s="42"/>
      <c r="F29" s="42"/>
      <c r="G29" s="42"/>
      <c r="H29" s="42"/>
      <c r="I29" s="113"/>
      <c r="J29" s="123">
        <f>ROUND(J98,2)</f>
        <v>0</v>
      </c>
      <c r="K29" s="45"/>
    </row>
    <row r="30" spans="2:11" s="1" customFormat="1" ht="6.95" customHeight="1">
      <c r="B30" s="41"/>
      <c r="C30" s="42"/>
      <c r="D30" s="68"/>
      <c r="E30" s="68"/>
      <c r="F30" s="68"/>
      <c r="G30" s="68"/>
      <c r="H30" s="68"/>
      <c r="I30" s="120"/>
      <c r="J30" s="68"/>
      <c r="K30" s="121"/>
    </row>
    <row r="31" spans="2:11" s="1" customFormat="1" ht="14.45" customHeight="1">
      <c r="B31" s="41"/>
      <c r="C31" s="42"/>
      <c r="D31" s="42"/>
      <c r="E31" s="42"/>
      <c r="F31" s="46" t="s">
        <v>44</v>
      </c>
      <c r="G31" s="42"/>
      <c r="H31" s="42"/>
      <c r="I31" s="124" t="s">
        <v>43</v>
      </c>
      <c r="J31" s="46" t="s">
        <v>45</v>
      </c>
      <c r="K31" s="45"/>
    </row>
    <row r="32" spans="2:11" s="1" customFormat="1" ht="14.45" customHeight="1">
      <c r="B32" s="41"/>
      <c r="C32" s="42"/>
      <c r="D32" s="49" t="s">
        <v>46</v>
      </c>
      <c r="E32" s="49" t="s">
        <v>47</v>
      </c>
      <c r="F32" s="125">
        <f>ROUND(SUM(BE98:BE483), 2)</f>
        <v>0</v>
      </c>
      <c r="G32" s="42"/>
      <c r="H32" s="42"/>
      <c r="I32" s="126">
        <v>0.21</v>
      </c>
      <c r="J32" s="125">
        <f>ROUND(ROUND((SUM(BE98:BE483)), 2)*I32, 2)</f>
        <v>0</v>
      </c>
      <c r="K32" s="45"/>
    </row>
    <row r="33" spans="2:11" s="1" customFormat="1" ht="14.45" customHeight="1">
      <c r="B33" s="41"/>
      <c r="C33" s="42"/>
      <c r="D33" s="42"/>
      <c r="E33" s="49" t="s">
        <v>48</v>
      </c>
      <c r="F33" s="125">
        <f>ROUND(SUM(BF98:BF483), 2)</f>
        <v>0</v>
      </c>
      <c r="G33" s="42"/>
      <c r="H33" s="42"/>
      <c r="I33" s="126">
        <v>0.15</v>
      </c>
      <c r="J33" s="125">
        <f>ROUND(ROUND((SUM(BF98:BF483)), 2)*I33, 2)</f>
        <v>0</v>
      </c>
      <c r="K33" s="45"/>
    </row>
    <row r="34" spans="2:11" s="1" customFormat="1" ht="14.45" hidden="1" customHeight="1">
      <c r="B34" s="41"/>
      <c r="C34" s="42"/>
      <c r="D34" s="42"/>
      <c r="E34" s="49" t="s">
        <v>49</v>
      </c>
      <c r="F34" s="125">
        <f>ROUND(SUM(BG98:BG483), 2)</f>
        <v>0</v>
      </c>
      <c r="G34" s="42"/>
      <c r="H34" s="42"/>
      <c r="I34" s="126">
        <v>0.21</v>
      </c>
      <c r="J34" s="125">
        <v>0</v>
      </c>
      <c r="K34" s="45"/>
    </row>
    <row r="35" spans="2:11" s="1" customFormat="1" ht="14.45" hidden="1" customHeight="1">
      <c r="B35" s="41"/>
      <c r="C35" s="42"/>
      <c r="D35" s="42"/>
      <c r="E35" s="49" t="s">
        <v>50</v>
      </c>
      <c r="F35" s="125">
        <f>ROUND(SUM(BH98:BH483), 2)</f>
        <v>0</v>
      </c>
      <c r="G35" s="42"/>
      <c r="H35" s="42"/>
      <c r="I35" s="126">
        <v>0.15</v>
      </c>
      <c r="J35" s="125">
        <v>0</v>
      </c>
      <c r="K35" s="45"/>
    </row>
    <row r="36" spans="2:11" s="1" customFormat="1" ht="14.45" hidden="1" customHeight="1">
      <c r="B36" s="41"/>
      <c r="C36" s="42"/>
      <c r="D36" s="42"/>
      <c r="E36" s="49" t="s">
        <v>51</v>
      </c>
      <c r="F36" s="125">
        <f>ROUND(SUM(BI98:BI483), 2)</f>
        <v>0</v>
      </c>
      <c r="G36" s="42"/>
      <c r="H36" s="42"/>
      <c r="I36" s="126">
        <v>0</v>
      </c>
      <c r="J36" s="125">
        <v>0</v>
      </c>
      <c r="K36" s="45"/>
    </row>
    <row r="37" spans="2:11" s="1" customFormat="1" ht="6.95" customHeight="1">
      <c r="B37" s="41"/>
      <c r="C37" s="42"/>
      <c r="D37" s="42"/>
      <c r="E37" s="42"/>
      <c r="F37" s="42"/>
      <c r="G37" s="42"/>
      <c r="H37" s="42"/>
      <c r="I37" s="113"/>
      <c r="J37" s="42"/>
      <c r="K37" s="45"/>
    </row>
    <row r="38" spans="2:11" s="1" customFormat="1" ht="25.35" customHeight="1">
      <c r="B38" s="41"/>
      <c r="C38" s="127"/>
      <c r="D38" s="128" t="s">
        <v>52</v>
      </c>
      <c r="E38" s="71"/>
      <c r="F38" s="71"/>
      <c r="G38" s="129" t="s">
        <v>53</v>
      </c>
      <c r="H38" s="130" t="s">
        <v>54</v>
      </c>
      <c r="I38" s="131"/>
      <c r="J38" s="132">
        <f>SUM(J29:J36)</f>
        <v>0</v>
      </c>
      <c r="K38" s="133"/>
    </row>
    <row r="39" spans="2:11" s="1" customFormat="1" ht="14.45" customHeight="1">
      <c r="B39" s="56"/>
      <c r="C39" s="57"/>
      <c r="D39" s="57"/>
      <c r="E39" s="57"/>
      <c r="F39" s="57"/>
      <c r="G39" s="57"/>
      <c r="H39" s="57"/>
      <c r="I39" s="134"/>
      <c r="J39" s="57"/>
      <c r="K39" s="58"/>
    </row>
    <row r="43" spans="2:11" s="1" customFormat="1" ht="6.95" customHeight="1">
      <c r="B43" s="59"/>
      <c r="C43" s="60"/>
      <c r="D43" s="60"/>
      <c r="E43" s="60"/>
      <c r="F43" s="60"/>
      <c r="G43" s="60"/>
      <c r="H43" s="60"/>
      <c r="I43" s="135"/>
      <c r="J43" s="60"/>
      <c r="K43" s="136"/>
    </row>
    <row r="44" spans="2:11" s="1" customFormat="1" ht="36.950000000000003" customHeight="1">
      <c r="B44" s="41"/>
      <c r="C44" s="30" t="s">
        <v>115</v>
      </c>
      <c r="D44" s="42"/>
      <c r="E44" s="42"/>
      <c r="F44" s="42"/>
      <c r="G44" s="42"/>
      <c r="H44" s="42"/>
      <c r="I44" s="113"/>
      <c r="J44" s="42"/>
      <c r="K44" s="45"/>
    </row>
    <row r="45" spans="2:11" s="1" customFormat="1" ht="6.95" customHeight="1">
      <c r="B45" s="41"/>
      <c r="C45" s="42"/>
      <c r="D45" s="42"/>
      <c r="E45" s="42"/>
      <c r="F45" s="42"/>
      <c r="G45" s="42"/>
      <c r="H45" s="42"/>
      <c r="I45" s="113"/>
      <c r="J45" s="42"/>
      <c r="K45" s="45"/>
    </row>
    <row r="46" spans="2:11" s="1" customFormat="1" ht="14.45" customHeight="1">
      <c r="B46" s="41"/>
      <c r="C46" s="37" t="s">
        <v>19</v>
      </c>
      <c r="D46" s="42"/>
      <c r="E46" s="42"/>
      <c r="F46" s="42"/>
      <c r="G46" s="42"/>
      <c r="H46" s="42"/>
      <c r="I46" s="113"/>
      <c r="J46" s="42"/>
      <c r="K46" s="45"/>
    </row>
    <row r="47" spans="2:11" s="1" customFormat="1" ht="22.5" customHeight="1">
      <c r="B47" s="41"/>
      <c r="C47" s="42"/>
      <c r="D47" s="42"/>
      <c r="E47" s="366" t="str">
        <f>E7</f>
        <v>Zřízení klubovny ve vstupním vestibulu sportovní haly</v>
      </c>
      <c r="F47" s="367"/>
      <c r="G47" s="367"/>
      <c r="H47" s="367"/>
      <c r="I47" s="113"/>
      <c r="J47" s="42"/>
      <c r="K47" s="45"/>
    </row>
    <row r="48" spans="2:11">
      <c r="B48" s="28"/>
      <c r="C48" s="37" t="s">
        <v>111</v>
      </c>
      <c r="D48" s="29"/>
      <c r="E48" s="29"/>
      <c r="F48" s="29"/>
      <c r="G48" s="29"/>
      <c r="H48" s="29"/>
      <c r="I48" s="112"/>
      <c r="J48" s="29"/>
      <c r="K48" s="31"/>
    </row>
    <row r="49" spans="2:47" s="1" customFormat="1" ht="22.5" customHeight="1">
      <c r="B49" s="41"/>
      <c r="C49" s="42"/>
      <c r="D49" s="42"/>
      <c r="E49" s="366" t="s">
        <v>176</v>
      </c>
      <c r="F49" s="368"/>
      <c r="G49" s="368"/>
      <c r="H49" s="368"/>
      <c r="I49" s="113"/>
      <c r="J49" s="42"/>
      <c r="K49" s="45"/>
    </row>
    <row r="50" spans="2:47" s="1" customFormat="1" ht="14.45" customHeight="1">
      <c r="B50" s="41"/>
      <c r="C50" s="37" t="s">
        <v>113</v>
      </c>
      <c r="D50" s="42"/>
      <c r="E50" s="42"/>
      <c r="F50" s="42"/>
      <c r="G50" s="42"/>
      <c r="H50" s="42"/>
      <c r="I50" s="113"/>
      <c r="J50" s="42"/>
      <c r="K50" s="45"/>
    </row>
    <row r="51" spans="2:47" s="1" customFormat="1" ht="23.25" customHeight="1">
      <c r="B51" s="41"/>
      <c r="C51" s="42"/>
      <c r="D51" s="42"/>
      <c r="E51" s="369" t="str">
        <f>E11</f>
        <v>01 - Architektonicko-stavební řešení</v>
      </c>
      <c r="F51" s="368"/>
      <c r="G51" s="368"/>
      <c r="H51" s="368"/>
      <c r="I51" s="113"/>
      <c r="J51" s="42"/>
      <c r="K51" s="45"/>
    </row>
    <row r="52" spans="2:47" s="1" customFormat="1" ht="6.95" customHeight="1">
      <c r="B52" s="41"/>
      <c r="C52" s="42"/>
      <c r="D52" s="42"/>
      <c r="E52" s="42"/>
      <c r="F52" s="42"/>
      <c r="G52" s="42"/>
      <c r="H52" s="42"/>
      <c r="I52" s="113"/>
      <c r="J52" s="42"/>
      <c r="K52" s="45"/>
    </row>
    <row r="53" spans="2:47" s="1" customFormat="1" ht="18" customHeight="1">
      <c r="B53" s="41"/>
      <c r="C53" s="37" t="s">
        <v>24</v>
      </c>
      <c r="D53" s="42"/>
      <c r="E53" s="42"/>
      <c r="F53" s="35" t="str">
        <f>F14</f>
        <v>město Pelhřimov, ul. Nádražní, č.p. 1536</v>
      </c>
      <c r="G53" s="42"/>
      <c r="H53" s="42"/>
      <c r="I53" s="114" t="s">
        <v>26</v>
      </c>
      <c r="J53" s="115" t="str">
        <f>IF(J14="","",J14)</f>
        <v>4.4.2017</v>
      </c>
      <c r="K53" s="45"/>
    </row>
    <row r="54" spans="2:47" s="1" customFormat="1" ht="6.95" customHeight="1">
      <c r="B54" s="41"/>
      <c r="C54" s="42"/>
      <c r="D54" s="42"/>
      <c r="E54" s="42"/>
      <c r="F54" s="42"/>
      <c r="G54" s="42"/>
      <c r="H54" s="42"/>
      <c r="I54" s="113"/>
      <c r="J54" s="42"/>
      <c r="K54" s="45"/>
    </row>
    <row r="55" spans="2:47" s="1" customFormat="1">
      <c r="B55" s="41"/>
      <c r="C55" s="37" t="s">
        <v>28</v>
      </c>
      <c r="D55" s="42"/>
      <c r="E55" s="42"/>
      <c r="F55" s="35" t="str">
        <f>E17</f>
        <v>město Pelhřimov</v>
      </c>
      <c r="G55" s="42"/>
      <c r="H55" s="42"/>
      <c r="I55" s="114" t="s">
        <v>35</v>
      </c>
      <c r="J55" s="35" t="str">
        <f>E23</f>
        <v>PROJEKT CENTRUM NOVA s.r.o.</v>
      </c>
      <c r="K55" s="45"/>
    </row>
    <row r="56" spans="2:47" s="1" customFormat="1" ht="14.45" customHeight="1">
      <c r="B56" s="41"/>
      <c r="C56" s="37" t="s">
        <v>33</v>
      </c>
      <c r="D56" s="42"/>
      <c r="E56" s="42"/>
      <c r="F56" s="35" t="str">
        <f>IF(E20="","",E20)</f>
        <v/>
      </c>
      <c r="G56" s="42"/>
      <c r="H56" s="42"/>
      <c r="I56" s="113"/>
      <c r="J56" s="42"/>
      <c r="K56" s="45"/>
    </row>
    <row r="57" spans="2:47" s="1" customFormat="1" ht="10.35" customHeight="1">
      <c r="B57" s="41"/>
      <c r="C57" s="42"/>
      <c r="D57" s="42"/>
      <c r="E57" s="42"/>
      <c r="F57" s="42"/>
      <c r="G57" s="42"/>
      <c r="H57" s="42"/>
      <c r="I57" s="113"/>
      <c r="J57" s="42"/>
      <c r="K57" s="45"/>
    </row>
    <row r="58" spans="2:47" s="1" customFormat="1" ht="29.25" customHeight="1">
      <c r="B58" s="41"/>
      <c r="C58" s="137" t="s">
        <v>116</v>
      </c>
      <c r="D58" s="127"/>
      <c r="E58" s="127"/>
      <c r="F58" s="127"/>
      <c r="G58" s="127"/>
      <c r="H58" s="127"/>
      <c r="I58" s="138"/>
      <c r="J58" s="139" t="s">
        <v>117</v>
      </c>
      <c r="K58" s="140"/>
    </row>
    <row r="59" spans="2:47" s="1" customFormat="1" ht="10.35" customHeight="1">
      <c r="B59" s="41"/>
      <c r="C59" s="42"/>
      <c r="D59" s="42"/>
      <c r="E59" s="42"/>
      <c r="F59" s="42"/>
      <c r="G59" s="42"/>
      <c r="H59" s="42"/>
      <c r="I59" s="113"/>
      <c r="J59" s="42"/>
      <c r="K59" s="45"/>
    </row>
    <row r="60" spans="2:47" s="1" customFormat="1" ht="29.25" customHeight="1">
      <c r="B60" s="41"/>
      <c r="C60" s="141" t="s">
        <v>118</v>
      </c>
      <c r="D60" s="42"/>
      <c r="E60" s="42"/>
      <c r="F60" s="42"/>
      <c r="G60" s="42"/>
      <c r="H60" s="42"/>
      <c r="I60" s="113"/>
      <c r="J60" s="123">
        <f>J98</f>
        <v>0</v>
      </c>
      <c r="K60" s="45"/>
      <c r="AU60" s="24" t="s">
        <v>119</v>
      </c>
    </row>
    <row r="61" spans="2:47" s="8" customFormat="1" ht="24.95" customHeight="1">
      <c r="B61" s="142"/>
      <c r="C61" s="143"/>
      <c r="D61" s="144" t="s">
        <v>179</v>
      </c>
      <c r="E61" s="145"/>
      <c r="F61" s="145"/>
      <c r="G61" s="145"/>
      <c r="H61" s="145"/>
      <c r="I61" s="146"/>
      <c r="J61" s="147">
        <f>J99</f>
        <v>0</v>
      </c>
      <c r="K61" s="148"/>
    </row>
    <row r="62" spans="2:47" s="9" customFormat="1" ht="19.899999999999999" customHeight="1">
      <c r="B62" s="149"/>
      <c r="C62" s="150"/>
      <c r="D62" s="151" t="s">
        <v>180</v>
      </c>
      <c r="E62" s="152"/>
      <c r="F62" s="152"/>
      <c r="G62" s="152"/>
      <c r="H62" s="152"/>
      <c r="I62" s="153"/>
      <c r="J62" s="154">
        <f>J100</f>
        <v>0</v>
      </c>
      <c r="K62" s="155"/>
    </row>
    <row r="63" spans="2:47" s="9" customFormat="1" ht="19.899999999999999" customHeight="1">
      <c r="B63" s="149"/>
      <c r="C63" s="150"/>
      <c r="D63" s="151" t="s">
        <v>181</v>
      </c>
      <c r="E63" s="152"/>
      <c r="F63" s="152"/>
      <c r="G63" s="152"/>
      <c r="H63" s="152"/>
      <c r="I63" s="153"/>
      <c r="J63" s="154">
        <f>J155</f>
        <v>0</v>
      </c>
      <c r="K63" s="155"/>
    </row>
    <row r="64" spans="2:47" s="9" customFormat="1" ht="19.899999999999999" customHeight="1">
      <c r="B64" s="149"/>
      <c r="C64" s="150"/>
      <c r="D64" s="151" t="s">
        <v>182</v>
      </c>
      <c r="E64" s="152"/>
      <c r="F64" s="152"/>
      <c r="G64" s="152"/>
      <c r="H64" s="152"/>
      <c r="I64" s="153"/>
      <c r="J64" s="154">
        <f>J196</f>
        <v>0</v>
      </c>
      <c r="K64" s="155"/>
    </row>
    <row r="65" spans="2:11" s="9" customFormat="1" ht="19.899999999999999" customHeight="1">
      <c r="B65" s="149"/>
      <c r="C65" s="150"/>
      <c r="D65" s="151" t="s">
        <v>183</v>
      </c>
      <c r="E65" s="152"/>
      <c r="F65" s="152"/>
      <c r="G65" s="152"/>
      <c r="H65" s="152"/>
      <c r="I65" s="153"/>
      <c r="J65" s="154">
        <f>J239</f>
        <v>0</v>
      </c>
      <c r="K65" s="155"/>
    </row>
    <row r="66" spans="2:11" s="9" customFormat="1" ht="19.899999999999999" customHeight="1">
      <c r="B66" s="149"/>
      <c r="C66" s="150"/>
      <c r="D66" s="151" t="s">
        <v>184</v>
      </c>
      <c r="E66" s="152"/>
      <c r="F66" s="152"/>
      <c r="G66" s="152"/>
      <c r="H66" s="152"/>
      <c r="I66" s="153"/>
      <c r="J66" s="154">
        <f>J255</f>
        <v>0</v>
      </c>
      <c r="K66" s="155"/>
    </row>
    <row r="67" spans="2:11" s="8" customFormat="1" ht="24.95" customHeight="1">
      <c r="B67" s="142"/>
      <c r="C67" s="143"/>
      <c r="D67" s="144" t="s">
        <v>185</v>
      </c>
      <c r="E67" s="145"/>
      <c r="F67" s="145"/>
      <c r="G67" s="145"/>
      <c r="H67" s="145"/>
      <c r="I67" s="146"/>
      <c r="J67" s="147">
        <f>J258</f>
        <v>0</v>
      </c>
      <c r="K67" s="148"/>
    </row>
    <row r="68" spans="2:11" s="9" customFormat="1" ht="19.899999999999999" customHeight="1">
      <c r="B68" s="149"/>
      <c r="C68" s="150"/>
      <c r="D68" s="151" t="s">
        <v>186</v>
      </c>
      <c r="E68" s="152"/>
      <c r="F68" s="152"/>
      <c r="G68" s="152"/>
      <c r="H68" s="152"/>
      <c r="I68" s="153"/>
      <c r="J68" s="154">
        <f>J259</f>
        <v>0</v>
      </c>
      <c r="K68" s="155"/>
    </row>
    <row r="69" spans="2:11" s="9" customFormat="1" ht="19.899999999999999" customHeight="1">
      <c r="B69" s="149"/>
      <c r="C69" s="150"/>
      <c r="D69" s="151" t="s">
        <v>187</v>
      </c>
      <c r="E69" s="152"/>
      <c r="F69" s="152"/>
      <c r="G69" s="152"/>
      <c r="H69" s="152"/>
      <c r="I69" s="153"/>
      <c r="J69" s="154">
        <f>J284</f>
        <v>0</v>
      </c>
      <c r="K69" s="155"/>
    </row>
    <row r="70" spans="2:11" s="9" customFormat="1" ht="19.899999999999999" customHeight="1">
      <c r="B70" s="149"/>
      <c r="C70" s="150"/>
      <c r="D70" s="151" t="s">
        <v>188</v>
      </c>
      <c r="E70" s="152"/>
      <c r="F70" s="152"/>
      <c r="G70" s="152"/>
      <c r="H70" s="152"/>
      <c r="I70" s="153"/>
      <c r="J70" s="154">
        <f>J298</f>
        <v>0</v>
      </c>
      <c r="K70" s="155"/>
    </row>
    <row r="71" spans="2:11" s="9" customFormat="1" ht="19.899999999999999" customHeight="1">
      <c r="B71" s="149"/>
      <c r="C71" s="150"/>
      <c r="D71" s="151" t="s">
        <v>189</v>
      </c>
      <c r="E71" s="152"/>
      <c r="F71" s="152"/>
      <c r="G71" s="152"/>
      <c r="H71" s="152"/>
      <c r="I71" s="153"/>
      <c r="J71" s="154">
        <f>J348</f>
        <v>0</v>
      </c>
      <c r="K71" s="155"/>
    </row>
    <row r="72" spans="2:11" s="9" customFormat="1" ht="19.899999999999999" customHeight="1">
      <c r="B72" s="149"/>
      <c r="C72" s="150"/>
      <c r="D72" s="151" t="s">
        <v>190</v>
      </c>
      <c r="E72" s="152"/>
      <c r="F72" s="152"/>
      <c r="G72" s="152"/>
      <c r="H72" s="152"/>
      <c r="I72" s="153"/>
      <c r="J72" s="154">
        <f>J380</f>
        <v>0</v>
      </c>
      <c r="K72" s="155"/>
    </row>
    <row r="73" spans="2:11" s="9" customFormat="1" ht="19.899999999999999" customHeight="1">
      <c r="B73" s="149"/>
      <c r="C73" s="150"/>
      <c r="D73" s="151" t="s">
        <v>191</v>
      </c>
      <c r="E73" s="152"/>
      <c r="F73" s="152"/>
      <c r="G73" s="152"/>
      <c r="H73" s="152"/>
      <c r="I73" s="153"/>
      <c r="J73" s="154">
        <f>J429</f>
        <v>0</v>
      </c>
      <c r="K73" s="155"/>
    </row>
    <row r="74" spans="2:11" s="9" customFormat="1" ht="19.899999999999999" customHeight="1">
      <c r="B74" s="149"/>
      <c r="C74" s="150"/>
      <c r="D74" s="151" t="s">
        <v>192</v>
      </c>
      <c r="E74" s="152"/>
      <c r="F74" s="152"/>
      <c r="G74" s="152"/>
      <c r="H74" s="152"/>
      <c r="I74" s="153"/>
      <c r="J74" s="154">
        <f>J471</f>
        <v>0</v>
      </c>
      <c r="K74" s="155"/>
    </row>
    <row r="75" spans="2:11" s="9" customFormat="1" ht="19.899999999999999" customHeight="1">
      <c r="B75" s="149"/>
      <c r="C75" s="150"/>
      <c r="D75" s="151" t="s">
        <v>193</v>
      </c>
      <c r="E75" s="152"/>
      <c r="F75" s="152"/>
      <c r="G75" s="152"/>
      <c r="H75" s="152"/>
      <c r="I75" s="153"/>
      <c r="J75" s="154">
        <f>J473</f>
        <v>0</v>
      </c>
      <c r="K75" s="155"/>
    </row>
    <row r="76" spans="2:11" s="9" customFormat="1" ht="19.899999999999999" customHeight="1">
      <c r="B76" s="149"/>
      <c r="C76" s="150"/>
      <c r="D76" s="151" t="s">
        <v>194</v>
      </c>
      <c r="E76" s="152"/>
      <c r="F76" s="152"/>
      <c r="G76" s="152"/>
      <c r="H76" s="152"/>
      <c r="I76" s="153"/>
      <c r="J76" s="154">
        <f>J482</f>
        <v>0</v>
      </c>
      <c r="K76" s="155"/>
    </row>
    <row r="77" spans="2:11" s="1" customFormat="1" ht="21.75" customHeight="1">
      <c r="B77" s="41"/>
      <c r="C77" s="42"/>
      <c r="D77" s="42"/>
      <c r="E77" s="42"/>
      <c r="F77" s="42"/>
      <c r="G77" s="42"/>
      <c r="H77" s="42"/>
      <c r="I77" s="113"/>
      <c r="J77" s="42"/>
      <c r="K77" s="45"/>
    </row>
    <row r="78" spans="2:11" s="1" customFormat="1" ht="6.95" customHeight="1">
      <c r="B78" s="56"/>
      <c r="C78" s="57"/>
      <c r="D78" s="57"/>
      <c r="E78" s="57"/>
      <c r="F78" s="57"/>
      <c r="G78" s="57"/>
      <c r="H78" s="57"/>
      <c r="I78" s="134"/>
      <c r="J78" s="57"/>
      <c r="K78" s="58"/>
    </row>
    <row r="82" spans="2:12" s="1" customFormat="1" ht="6.95" customHeight="1">
      <c r="B82" s="59"/>
      <c r="C82" s="60"/>
      <c r="D82" s="60"/>
      <c r="E82" s="60"/>
      <c r="F82" s="60"/>
      <c r="G82" s="60"/>
      <c r="H82" s="60"/>
      <c r="I82" s="135"/>
      <c r="J82" s="60"/>
      <c r="K82" s="60"/>
      <c r="L82" s="41"/>
    </row>
    <row r="83" spans="2:12" s="1" customFormat="1" ht="36.950000000000003" customHeight="1">
      <c r="B83" s="41"/>
      <c r="C83" s="61" t="s">
        <v>122</v>
      </c>
      <c r="L83" s="41"/>
    </row>
    <row r="84" spans="2:12" s="1" customFormat="1" ht="6.95" customHeight="1">
      <c r="B84" s="41"/>
      <c r="L84" s="41"/>
    </row>
    <row r="85" spans="2:12" s="1" customFormat="1" ht="14.45" customHeight="1">
      <c r="B85" s="41"/>
      <c r="C85" s="63" t="s">
        <v>19</v>
      </c>
      <c r="L85" s="41"/>
    </row>
    <row r="86" spans="2:12" s="1" customFormat="1" ht="22.5" customHeight="1">
      <c r="B86" s="41"/>
      <c r="E86" s="370" t="str">
        <f>E7</f>
        <v>Zřízení klubovny ve vstupním vestibulu sportovní haly</v>
      </c>
      <c r="F86" s="371"/>
      <c r="G86" s="371"/>
      <c r="H86" s="371"/>
      <c r="L86" s="41"/>
    </row>
    <row r="87" spans="2:12">
      <c r="B87" s="28"/>
      <c r="C87" s="63" t="s">
        <v>111</v>
      </c>
      <c r="L87" s="28"/>
    </row>
    <row r="88" spans="2:12" s="1" customFormat="1" ht="22.5" customHeight="1">
      <c r="B88" s="41"/>
      <c r="E88" s="370" t="s">
        <v>176</v>
      </c>
      <c r="F88" s="372"/>
      <c r="G88" s="372"/>
      <c r="H88" s="372"/>
      <c r="L88" s="41"/>
    </row>
    <row r="89" spans="2:12" s="1" customFormat="1" ht="14.45" customHeight="1">
      <c r="B89" s="41"/>
      <c r="C89" s="63" t="s">
        <v>113</v>
      </c>
      <c r="L89" s="41"/>
    </row>
    <row r="90" spans="2:12" s="1" customFormat="1" ht="23.25" customHeight="1">
      <c r="B90" s="41"/>
      <c r="E90" s="343" t="str">
        <f>E11</f>
        <v>01 - Architektonicko-stavební řešení</v>
      </c>
      <c r="F90" s="372"/>
      <c r="G90" s="372"/>
      <c r="H90" s="372"/>
      <c r="L90" s="41"/>
    </row>
    <row r="91" spans="2:12" s="1" customFormat="1" ht="6.95" customHeight="1">
      <c r="B91" s="41"/>
      <c r="L91" s="41"/>
    </row>
    <row r="92" spans="2:12" s="1" customFormat="1" ht="18" customHeight="1">
      <c r="B92" s="41"/>
      <c r="C92" s="63" t="s">
        <v>24</v>
      </c>
      <c r="F92" s="156" t="str">
        <f>F14</f>
        <v>město Pelhřimov, ul. Nádražní, č.p. 1536</v>
      </c>
      <c r="I92" s="157" t="s">
        <v>26</v>
      </c>
      <c r="J92" s="67" t="str">
        <f>IF(J14="","",J14)</f>
        <v>4.4.2017</v>
      </c>
      <c r="L92" s="41"/>
    </row>
    <row r="93" spans="2:12" s="1" customFormat="1" ht="6.95" customHeight="1">
      <c r="B93" s="41"/>
      <c r="L93" s="41"/>
    </row>
    <row r="94" spans="2:12" s="1" customFormat="1">
      <c r="B94" s="41"/>
      <c r="C94" s="63" t="s">
        <v>28</v>
      </c>
      <c r="F94" s="156" t="str">
        <f>E17</f>
        <v>město Pelhřimov</v>
      </c>
      <c r="I94" s="157" t="s">
        <v>35</v>
      </c>
      <c r="J94" s="156" t="str">
        <f>E23</f>
        <v>PROJEKT CENTRUM NOVA s.r.o.</v>
      </c>
      <c r="L94" s="41"/>
    </row>
    <row r="95" spans="2:12" s="1" customFormat="1" ht="14.45" customHeight="1">
      <c r="B95" s="41"/>
      <c r="C95" s="63" t="s">
        <v>33</v>
      </c>
      <c r="F95" s="156" t="str">
        <f>IF(E20="","",E20)</f>
        <v/>
      </c>
      <c r="L95" s="41"/>
    </row>
    <row r="96" spans="2:12" s="1" customFormat="1" ht="10.35" customHeight="1">
      <c r="B96" s="41"/>
      <c r="L96" s="41"/>
    </row>
    <row r="97" spans="2:65" s="10" customFormat="1" ht="29.25" customHeight="1">
      <c r="B97" s="158"/>
      <c r="C97" s="159" t="s">
        <v>123</v>
      </c>
      <c r="D97" s="160" t="s">
        <v>61</v>
      </c>
      <c r="E97" s="160" t="s">
        <v>57</v>
      </c>
      <c r="F97" s="160" t="s">
        <v>124</v>
      </c>
      <c r="G97" s="160" t="s">
        <v>125</v>
      </c>
      <c r="H97" s="160" t="s">
        <v>126</v>
      </c>
      <c r="I97" s="161" t="s">
        <v>127</v>
      </c>
      <c r="J97" s="160" t="s">
        <v>117</v>
      </c>
      <c r="K97" s="162" t="s">
        <v>128</v>
      </c>
      <c r="L97" s="158"/>
      <c r="M97" s="73" t="s">
        <v>129</v>
      </c>
      <c r="N97" s="74" t="s">
        <v>46</v>
      </c>
      <c r="O97" s="74" t="s">
        <v>130</v>
      </c>
      <c r="P97" s="74" t="s">
        <v>131</v>
      </c>
      <c r="Q97" s="74" t="s">
        <v>132</v>
      </c>
      <c r="R97" s="74" t="s">
        <v>133</v>
      </c>
      <c r="S97" s="74" t="s">
        <v>134</v>
      </c>
      <c r="T97" s="75" t="s">
        <v>135</v>
      </c>
    </row>
    <row r="98" spans="2:65" s="1" customFormat="1" ht="29.25" customHeight="1">
      <c r="B98" s="41"/>
      <c r="C98" s="77" t="s">
        <v>118</v>
      </c>
      <c r="J98" s="163">
        <f>BK98</f>
        <v>0</v>
      </c>
      <c r="L98" s="41"/>
      <c r="M98" s="76"/>
      <c r="N98" s="68"/>
      <c r="O98" s="68"/>
      <c r="P98" s="164">
        <f>P99+P258</f>
        <v>0</v>
      </c>
      <c r="Q98" s="68"/>
      <c r="R98" s="164">
        <f>R99+R258</f>
        <v>29.677557</v>
      </c>
      <c r="S98" s="68"/>
      <c r="T98" s="165">
        <f>T99+T258</f>
        <v>7.5487642500000014</v>
      </c>
      <c r="AT98" s="24" t="s">
        <v>75</v>
      </c>
      <c r="AU98" s="24" t="s">
        <v>119</v>
      </c>
      <c r="BK98" s="166">
        <f>BK99+BK258</f>
        <v>0</v>
      </c>
    </row>
    <row r="99" spans="2:65" s="11" customFormat="1" ht="37.35" customHeight="1">
      <c r="B99" s="167"/>
      <c r="D99" s="168" t="s">
        <v>75</v>
      </c>
      <c r="E99" s="169" t="s">
        <v>195</v>
      </c>
      <c r="F99" s="169" t="s">
        <v>196</v>
      </c>
      <c r="I99" s="170"/>
      <c r="J99" s="171">
        <f>BK99</f>
        <v>0</v>
      </c>
      <c r="L99" s="167"/>
      <c r="M99" s="172"/>
      <c r="N99" s="173"/>
      <c r="O99" s="173"/>
      <c r="P99" s="174">
        <f>P100+P155+P196+P239+P255</f>
        <v>0</v>
      </c>
      <c r="Q99" s="173"/>
      <c r="R99" s="174">
        <f>R100+R155+R196+R239+R255</f>
        <v>26.521073550000001</v>
      </c>
      <c r="S99" s="173"/>
      <c r="T99" s="175">
        <f>T100+T155+T196+T239+T255</f>
        <v>3.1860170000000005</v>
      </c>
      <c r="AR99" s="168" t="s">
        <v>82</v>
      </c>
      <c r="AT99" s="176" t="s">
        <v>75</v>
      </c>
      <c r="AU99" s="176" t="s">
        <v>76</v>
      </c>
      <c r="AY99" s="168" t="s">
        <v>139</v>
      </c>
      <c r="BK99" s="177">
        <f>BK100+BK155+BK196+BK239+BK255</f>
        <v>0</v>
      </c>
    </row>
    <row r="100" spans="2:65" s="11" customFormat="1" ht="19.899999999999999" customHeight="1">
      <c r="B100" s="167"/>
      <c r="D100" s="178" t="s">
        <v>75</v>
      </c>
      <c r="E100" s="179" t="s">
        <v>152</v>
      </c>
      <c r="F100" s="179" t="s">
        <v>197</v>
      </c>
      <c r="I100" s="170"/>
      <c r="J100" s="180">
        <f>BK100</f>
        <v>0</v>
      </c>
      <c r="L100" s="167"/>
      <c r="M100" s="172"/>
      <c r="N100" s="173"/>
      <c r="O100" s="173"/>
      <c r="P100" s="174">
        <f>SUM(P101:P154)</f>
        <v>0</v>
      </c>
      <c r="Q100" s="173"/>
      <c r="R100" s="174">
        <f>SUM(R101:R154)</f>
        <v>18.688138819999999</v>
      </c>
      <c r="S100" s="173"/>
      <c r="T100" s="175">
        <f>SUM(T101:T154)</f>
        <v>0</v>
      </c>
      <c r="AR100" s="168" t="s">
        <v>82</v>
      </c>
      <c r="AT100" s="176" t="s">
        <v>75</v>
      </c>
      <c r="AU100" s="176" t="s">
        <v>82</v>
      </c>
      <c r="AY100" s="168" t="s">
        <v>139</v>
      </c>
      <c r="BK100" s="177">
        <f>SUM(BK101:BK154)</f>
        <v>0</v>
      </c>
    </row>
    <row r="101" spans="2:65" s="1" customFormat="1" ht="22.5" customHeight="1">
      <c r="B101" s="181"/>
      <c r="C101" s="182" t="s">
        <v>82</v>
      </c>
      <c r="D101" s="182" t="s">
        <v>141</v>
      </c>
      <c r="E101" s="183" t="s">
        <v>198</v>
      </c>
      <c r="F101" s="184" t="s">
        <v>199</v>
      </c>
      <c r="G101" s="185" t="s">
        <v>200</v>
      </c>
      <c r="H101" s="186">
        <v>1.181</v>
      </c>
      <c r="I101" s="187"/>
      <c r="J101" s="188">
        <f>ROUND(I101*H101,2)</f>
        <v>0</v>
      </c>
      <c r="K101" s="184" t="s">
        <v>201</v>
      </c>
      <c r="L101" s="41"/>
      <c r="M101" s="189" t="s">
        <v>5</v>
      </c>
      <c r="N101" s="190" t="s">
        <v>47</v>
      </c>
      <c r="O101" s="42"/>
      <c r="P101" s="191">
        <f>O101*H101</f>
        <v>0</v>
      </c>
      <c r="Q101" s="191">
        <v>0.69752000000000003</v>
      </c>
      <c r="R101" s="191">
        <f>Q101*H101</f>
        <v>0.82377112000000008</v>
      </c>
      <c r="S101" s="191">
        <v>0</v>
      </c>
      <c r="T101" s="192">
        <f>S101*H101</f>
        <v>0</v>
      </c>
      <c r="AR101" s="24" t="s">
        <v>138</v>
      </c>
      <c r="AT101" s="24" t="s">
        <v>141</v>
      </c>
      <c r="AU101" s="24" t="s">
        <v>84</v>
      </c>
      <c r="AY101" s="24" t="s">
        <v>139</v>
      </c>
      <c r="BE101" s="193">
        <f>IF(N101="základní",J101,0)</f>
        <v>0</v>
      </c>
      <c r="BF101" s="193">
        <f>IF(N101="snížená",J101,0)</f>
        <v>0</v>
      </c>
      <c r="BG101" s="193">
        <f>IF(N101="zákl. přenesená",J101,0)</f>
        <v>0</v>
      </c>
      <c r="BH101" s="193">
        <f>IF(N101="sníž. přenesená",J101,0)</f>
        <v>0</v>
      </c>
      <c r="BI101" s="193">
        <f>IF(N101="nulová",J101,0)</f>
        <v>0</v>
      </c>
      <c r="BJ101" s="24" t="s">
        <v>82</v>
      </c>
      <c r="BK101" s="193">
        <f>ROUND(I101*H101,2)</f>
        <v>0</v>
      </c>
      <c r="BL101" s="24" t="s">
        <v>138</v>
      </c>
      <c r="BM101" s="24" t="s">
        <v>202</v>
      </c>
    </row>
    <row r="102" spans="2:65" s="1" customFormat="1" ht="27">
      <c r="B102" s="41"/>
      <c r="D102" s="198" t="s">
        <v>146</v>
      </c>
      <c r="F102" s="199" t="s">
        <v>203</v>
      </c>
      <c r="I102" s="196"/>
      <c r="L102" s="41"/>
      <c r="M102" s="197"/>
      <c r="N102" s="42"/>
      <c r="O102" s="42"/>
      <c r="P102" s="42"/>
      <c r="Q102" s="42"/>
      <c r="R102" s="42"/>
      <c r="S102" s="42"/>
      <c r="T102" s="70"/>
      <c r="AT102" s="24" t="s">
        <v>146</v>
      </c>
      <c r="AU102" s="24" t="s">
        <v>84</v>
      </c>
    </row>
    <row r="103" spans="2:65" s="12" customFormat="1" ht="13.5">
      <c r="B103" s="203"/>
      <c r="D103" s="198" t="s">
        <v>204</v>
      </c>
      <c r="E103" s="204" t="s">
        <v>5</v>
      </c>
      <c r="F103" s="205" t="s">
        <v>205</v>
      </c>
      <c r="H103" s="206" t="s">
        <v>5</v>
      </c>
      <c r="I103" s="207"/>
      <c r="L103" s="203"/>
      <c r="M103" s="208"/>
      <c r="N103" s="209"/>
      <c r="O103" s="209"/>
      <c r="P103" s="209"/>
      <c r="Q103" s="209"/>
      <c r="R103" s="209"/>
      <c r="S103" s="209"/>
      <c r="T103" s="210"/>
      <c r="AT103" s="206" t="s">
        <v>204</v>
      </c>
      <c r="AU103" s="206" t="s">
        <v>84</v>
      </c>
      <c r="AV103" s="12" t="s">
        <v>82</v>
      </c>
      <c r="AW103" s="12" t="s">
        <v>39</v>
      </c>
      <c r="AX103" s="12" t="s">
        <v>76</v>
      </c>
      <c r="AY103" s="206" t="s">
        <v>139</v>
      </c>
    </row>
    <row r="104" spans="2:65" s="13" customFormat="1" ht="13.5">
      <c r="B104" s="211"/>
      <c r="D104" s="198" t="s">
        <v>204</v>
      </c>
      <c r="E104" s="212" t="s">
        <v>5</v>
      </c>
      <c r="F104" s="213" t="s">
        <v>206</v>
      </c>
      <c r="H104" s="214">
        <v>1.181</v>
      </c>
      <c r="I104" s="215"/>
      <c r="L104" s="211"/>
      <c r="M104" s="216"/>
      <c r="N104" s="217"/>
      <c r="O104" s="217"/>
      <c r="P104" s="217"/>
      <c r="Q104" s="217"/>
      <c r="R104" s="217"/>
      <c r="S104" s="217"/>
      <c r="T104" s="218"/>
      <c r="AT104" s="212" t="s">
        <v>204</v>
      </c>
      <c r="AU104" s="212" t="s">
        <v>84</v>
      </c>
      <c r="AV104" s="13" t="s">
        <v>84</v>
      </c>
      <c r="AW104" s="13" t="s">
        <v>39</v>
      </c>
      <c r="AX104" s="13" t="s">
        <v>76</v>
      </c>
      <c r="AY104" s="212" t="s">
        <v>139</v>
      </c>
    </row>
    <row r="105" spans="2:65" s="14" customFormat="1" ht="13.5">
      <c r="B105" s="219"/>
      <c r="D105" s="194" t="s">
        <v>204</v>
      </c>
      <c r="E105" s="220" t="s">
        <v>5</v>
      </c>
      <c r="F105" s="221" t="s">
        <v>207</v>
      </c>
      <c r="H105" s="222">
        <v>1.181</v>
      </c>
      <c r="I105" s="223"/>
      <c r="L105" s="219"/>
      <c r="M105" s="224"/>
      <c r="N105" s="225"/>
      <c r="O105" s="225"/>
      <c r="P105" s="225"/>
      <c r="Q105" s="225"/>
      <c r="R105" s="225"/>
      <c r="S105" s="225"/>
      <c r="T105" s="226"/>
      <c r="AT105" s="227" t="s">
        <v>204</v>
      </c>
      <c r="AU105" s="227" t="s">
        <v>84</v>
      </c>
      <c r="AV105" s="14" t="s">
        <v>138</v>
      </c>
      <c r="AW105" s="14" t="s">
        <v>39</v>
      </c>
      <c r="AX105" s="14" t="s">
        <v>82</v>
      </c>
      <c r="AY105" s="227" t="s">
        <v>139</v>
      </c>
    </row>
    <row r="106" spans="2:65" s="1" customFormat="1" ht="31.5" customHeight="1">
      <c r="B106" s="181"/>
      <c r="C106" s="182" t="s">
        <v>84</v>
      </c>
      <c r="D106" s="182" t="s">
        <v>141</v>
      </c>
      <c r="E106" s="183" t="s">
        <v>208</v>
      </c>
      <c r="F106" s="184" t="s">
        <v>209</v>
      </c>
      <c r="G106" s="185" t="s">
        <v>210</v>
      </c>
      <c r="H106" s="186">
        <v>4</v>
      </c>
      <c r="I106" s="187"/>
      <c r="J106" s="188">
        <f>ROUND(I106*H106,2)</f>
        <v>0</v>
      </c>
      <c r="K106" s="184" t="s">
        <v>201</v>
      </c>
      <c r="L106" s="41"/>
      <c r="M106" s="189" t="s">
        <v>5</v>
      </c>
      <c r="N106" s="190" t="s">
        <v>47</v>
      </c>
      <c r="O106" s="42"/>
      <c r="P106" s="191">
        <f>O106*H106</f>
        <v>0</v>
      </c>
      <c r="Q106" s="191">
        <v>4.0259999999999997E-2</v>
      </c>
      <c r="R106" s="191">
        <f>Q106*H106</f>
        <v>0.16103999999999999</v>
      </c>
      <c r="S106" s="191">
        <v>0</v>
      </c>
      <c r="T106" s="192">
        <f>S106*H106</f>
        <v>0</v>
      </c>
      <c r="AR106" s="24" t="s">
        <v>138</v>
      </c>
      <c r="AT106" s="24" t="s">
        <v>141</v>
      </c>
      <c r="AU106" s="24" t="s">
        <v>84</v>
      </c>
      <c r="AY106" s="24" t="s">
        <v>139</v>
      </c>
      <c r="BE106" s="193">
        <f>IF(N106="základní",J106,0)</f>
        <v>0</v>
      </c>
      <c r="BF106" s="193">
        <f>IF(N106="snížená",J106,0)</f>
        <v>0</v>
      </c>
      <c r="BG106" s="193">
        <f>IF(N106="zákl. přenesená",J106,0)</f>
        <v>0</v>
      </c>
      <c r="BH106" s="193">
        <f>IF(N106="sníž. přenesená",J106,0)</f>
        <v>0</v>
      </c>
      <c r="BI106" s="193">
        <f>IF(N106="nulová",J106,0)</f>
        <v>0</v>
      </c>
      <c r="BJ106" s="24" t="s">
        <v>82</v>
      </c>
      <c r="BK106" s="193">
        <f>ROUND(I106*H106,2)</f>
        <v>0</v>
      </c>
      <c r="BL106" s="24" t="s">
        <v>138</v>
      </c>
      <c r="BM106" s="24" t="s">
        <v>211</v>
      </c>
    </row>
    <row r="107" spans="2:65" s="1" customFormat="1" ht="27">
      <c r="B107" s="41"/>
      <c r="D107" s="194" t="s">
        <v>146</v>
      </c>
      <c r="F107" s="195" t="s">
        <v>212</v>
      </c>
      <c r="I107" s="196"/>
      <c r="L107" s="41"/>
      <c r="M107" s="197"/>
      <c r="N107" s="42"/>
      <c r="O107" s="42"/>
      <c r="P107" s="42"/>
      <c r="Q107" s="42"/>
      <c r="R107" s="42"/>
      <c r="S107" s="42"/>
      <c r="T107" s="70"/>
      <c r="AT107" s="24" t="s">
        <v>146</v>
      </c>
      <c r="AU107" s="24" t="s">
        <v>84</v>
      </c>
    </row>
    <row r="108" spans="2:65" s="1" customFormat="1" ht="22.5" customHeight="1">
      <c r="B108" s="181"/>
      <c r="C108" s="182" t="s">
        <v>152</v>
      </c>
      <c r="D108" s="182" t="s">
        <v>141</v>
      </c>
      <c r="E108" s="183" t="s">
        <v>213</v>
      </c>
      <c r="F108" s="184" t="s">
        <v>214</v>
      </c>
      <c r="G108" s="185" t="s">
        <v>215</v>
      </c>
      <c r="H108" s="186">
        <v>4.0000000000000001E-3</v>
      </c>
      <c r="I108" s="187"/>
      <c r="J108" s="188">
        <f>ROUND(I108*H108,2)</f>
        <v>0</v>
      </c>
      <c r="K108" s="184" t="s">
        <v>201</v>
      </c>
      <c r="L108" s="41"/>
      <c r="M108" s="189" t="s">
        <v>5</v>
      </c>
      <c r="N108" s="190" t="s">
        <v>47</v>
      </c>
      <c r="O108" s="42"/>
      <c r="P108" s="191">
        <f>O108*H108</f>
        <v>0</v>
      </c>
      <c r="Q108" s="191">
        <v>1.9539999999999998E-2</v>
      </c>
      <c r="R108" s="191">
        <f>Q108*H108</f>
        <v>7.8159999999999997E-5</v>
      </c>
      <c r="S108" s="191">
        <v>0</v>
      </c>
      <c r="T108" s="192">
        <f>S108*H108</f>
        <v>0</v>
      </c>
      <c r="AR108" s="24" t="s">
        <v>138</v>
      </c>
      <c r="AT108" s="24" t="s">
        <v>141</v>
      </c>
      <c r="AU108" s="24" t="s">
        <v>84</v>
      </c>
      <c r="AY108" s="24" t="s">
        <v>139</v>
      </c>
      <c r="BE108" s="193">
        <f>IF(N108="základní",J108,0)</f>
        <v>0</v>
      </c>
      <c r="BF108" s="193">
        <f>IF(N108="snížená",J108,0)</f>
        <v>0</v>
      </c>
      <c r="BG108" s="193">
        <f>IF(N108="zákl. přenesená",J108,0)</f>
        <v>0</v>
      </c>
      <c r="BH108" s="193">
        <f>IF(N108="sníž. přenesená",J108,0)</f>
        <v>0</v>
      </c>
      <c r="BI108" s="193">
        <f>IF(N108="nulová",J108,0)</f>
        <v>0</v>
      </c>
      <c r="BJ108" s="24" t="s">
        <v>82</v>
      </c>
      <c r="BK108" s="193">
        <f>ROUND(I108*H108,2)</f>
        <v>0</v>
      </c>
      <c r="BL108" s="24" t="s">
        <v>138</v>
      </c>
      <c r="BM108" s="24" t="s">
        <v>216</v>
      </c>
    </row>
    <row r="109" spans="2:65" s="1" customFormat="1" ht="27">
      <c r="B109" s="41"/>
      <c r="D109" s="198" t="s">
        <v>146</v>
      </c>
      <c r="F109" s="199" t="s">
        <v>217</v>
      </c>
      <c r="I109" s="196"/>
      <c r="L109" s="41"/>
      <c r="M109" s="197"/>
      <c r="N109" s="42"/>
      <c r="O109" s="42"/>
      <c r="P109" s="42"/>
      <c r="Q109" s="42"/>
      <c r="R109" s="42"/>
      <c r="S109" s="42"/>
      <c r="T109" s="70"/>
      <c r="AT109" s="24" t="s">
        <v>146</v>
      </c>
      <c r="AU109" s="24" t="s">
        <v>84</v>
      </c>
    </row>
    <row r="110" spans="2:65" s="12" customFormat="1" ht="13.5">
      <c r="B110" s="203"/>
      <c r="D110" s="198" t="s">
        <v>204</v>
      </c>
      <c r="E110" s="204" t="s">
        <v>5</v>
      </c>
      <c r="F110" s="205" t="s">
        <v>205</v>
      </c>
      <c r="H110" s="206" t="s">
        <v>5</v>
      </c>
      <c r="I110" s="207"/>
      <c r="L110" s="203"/>
      <c r="M110" s="208"/>
      <c r="N110" s="209"/>
      <c r="O110" s="209"/>
      <c r="P110" s="209"/>
      <c r="Q110" s="209"/>
      <c r="R110" s="209"/>
      <c r="S110" s="209"/>
      <c r="T110" s="210"/>
      <c r="AT110" s="206" t="s">
        <v>204</v>
      </c>
      <c r="AU110" s="206" t="s">
        <v>84</v>
      </c>
      <c r="AV110" s="12" t="s">
        <v>82</v>
      </c>
      <c r="AW110" s="12" t="s">
        <v>39</v>
      </c>
      <c r="AX110" s="12" t="s">
        <v>76</v>
      </c>
      <c r="AY110" s="206" t="s">
        <v>139</v>
      </c>
    </row>
    <row r="111" spans="2:65" s="13" customFormat="1" ht="13.5">
      <c r="B111" s="211"/>
      <c r="D111" s="198" t="s">
        <v>204</v>
      </c>
      <c r="E111" s="212" t="s">
        <v>5</v>
      </c>
      <c r="F111" s="213" t="s">
        <v>218</v>
      </c>
      <c r="H111" s="214">
        <v>4.0000000000000001E-3</v>
      </c>
      <c r="I111" s="215"/>
      <c r="L111" s="211"/>
      <c r="M111" s="216"/>
      <c r="N111" s="217"/>
      <c r="O111" s="217"/>
      <c r="P111" s="217"/>
      <c r="Q111" s="217"/>
      <c r="R111" s="217"/>
      <c r="S111" s="217"/>
      <c r="T111" s="218"/>
      <c r="AT111" s="212" t="s">
        <v>204</v>
      </c>
      <c r="AU111" s="212" t="s">
        <v>84</v>
      </c>
      <c r="AV111" s="13" t="s">
        <v>84</v>
      </c>
      <c r="AW111" s="13" t="s">
        <v>39</v>
      </c>
      <c r="AX111" s="13" t="s">
        <v>76</v>
      </c>
      <c r="AY111" s="212" t="s">
        <v>139</v>
      </c>
    </row>
    <row r="112" spans="2:65" s="14" customFormat="1" ht="13.5">
      <c r="B112" s="219"/>
      <c r="D112" s="194" t="s">
        <v>204</v>
      </c>
      <c r="E112" s="220" t="s">
        <v>5</v>
      </c>
      <c r="F112" s="221" t="s">
        <v>207</v>
      </c>
      <c r="H112" s="222">
        <v>4.0000000000000001E-3</v>
      </c>
      <c r="I112" s="223"/>
      <c r="L112" s="219"/>
      <c r="M112" s="224"/>
      <c r="N112" s="225"/>
      <c r="O112" s="225"/>
      <c r="P112" s="225"/>
      <c r="Q112" s="225"/>
      <c r="R112" s="225"/>
      <c r="S112" s="225"/>
      <c r="T112" s="226"/>
      <c r="AT112" s="227" t="s">
        <v>204</v>
      </c>
      <c r="AU112" s="227" t="s">
        <v>84</v>
      </c>
      <c r="AV112" s="14" t="s">
        <v>138</v>
      </c>
      <c r="AW112" s="14" t="s">
        <v>39</v>
      </c>
      <c r="AX112" s="14" t="s">
        <v>82</v>
      </c>
      <c r="AY112" s="227" t="s">
        <v>139</v>
      </c>
    </row>
    <row r="113" spans="2:65" s="1" customFormat="1" ht="22.5" customHeight="1">
      <c r="B113" s="181"/>
      <c r="C113" s="228" t="s">
        <v>138</v>
      </c>
      <c r="D113" s="228" t="s">
        <v>219</v>
      </c>
      <c r="E113" s="229" t="s">
        <v>220</v>
      </c>
      <c r="F113" s="230" t="s">
        <v>221</v>
      </c>
      <c r="G113" s="231" t="s">
        <v>215</v>
      </c>
      <c r="H113" s="232">
        <v>4.0000000000000001E-3</v>
      </c>
      <c r="I113" s="233"/>
      <c r="J113" s="234">
        <f>ROUND(I113*H113,2)</f>
        <v>0</v>
      </c>
      <c r="K113" s="230" t="s">
        <v>201</v>
      </c>
      <c r="L113" s="235"/>
      <c r="M113" s="236" t="s">
        <v>5</v>
      </c>
      <c r="N113" s="237" t="s">
        <v>47</v>
      </c>
      <c r="O113" s="42"/>
      <c r="P113" s="191">
        <f>O113*H113</f>
        <v>0</v>
      </c>
      <c r="Q113" s="191">
        <v>1</v>
      </c>
      <c r="R113" s="191">
        <f>Q113*H113</f>
        <v>4.0000000000000001E-3</v>
      </c>
      <c r="S113" s="191">
        <v>0</v>
      </c>
      <c r="T113" s="192">
        <f>S113*H113</f>
        <v>0</v>
      </c>
      <c r="AR113" s="24" t="s">
        <v>222</v>
      </c>
      <c r="AT113" s="24" t="s">
        <v>219</v>
      </c>
      <c r="AU113" s="24" t="s">
        <v>84</v>
      </c>
      <c r="AY113" s="24" t="s">
        <v>139</v>
      </c>
      <c r="BE113" s="193">
        <f>IF(N113="základní",J113,0)</f>
        <v>0</v>
      </c>
      <c r="BF113" s="193">
        <f>IF(N113="snížená",J113,0)</f>
        <v>0</v>
      </c>
      <c r="BG113" s="193">
        <f>IF(N113="zákl. přenesená",J113,0)</f>
        <v>0</v>
      </c>
      <c r="BH113" s="193">
        <f>IF(N113="sníž. přenesená",J113,0)</f>
        <v>0</v>
      </c>
      <c r="BI113" s="193">
        <f>IF(N113="nulová",J113,0)</f>
        <v>0</v>
      </c>
      <c r="BJ113" s="24" t="s">
        <v>82</v>
      </c>
      <c r="BK113" s="193">
        <f>ROUND(I113*H113,2)</f>
        <v>0</v>
      </c>
      <c r="BL113" s="24" t="s">
        <v>138</v>
      </c>
      <c r="BM113" s="24" t="s">
        <v>223</v>
      </c>
    </row>
    <row r="114" spans="2:65" s="1" customFormat="1" ht="13.5">
      <c r="B114" s="41"/>
      <c r="D114" s="194" t="s">
        <v>146</v>
      </c>
      <c r="F114" s="195" t="s">
        <v>221</v>
      </c>
      <c r="I114" s="196"/>
      <c r="L114" s="41"/>
      <c r="M114" s="197"/>
      <c r="N114" s="42"/>
      <c r="O114" s="42"/>
      <c r="P114" s="42"/>
      <c r="Q114" s="42"/>
      <c r="R114" s="42"/>
      <c r="S114" s="42"/>
      <c r="T114" s="70"/>
      <c r="AT114" s="24" t="s">
        <v>146</v>
      </c>
      <c r="AU114" s="24" t="s">
        <v>84</v>
      </c>
    </row>
    <row r="115" spans="2:65" s="1" customFormat="1" ht="22.5" customHeight="1">
      <c r="B115" s="181"/>
      <c r="C115" s="182" t="s">
        <v>161</v>
      </c>
      <c r="D115" s="182" t="s">
        <v>141</v>
      </c>
      <c r="E115" s="183" t="s">
        <v>224</v>
      </c>
      <c r="F115" s="184" t="s">
        <v>225</v>
      </c>
      <c r="G115" s="185" t="s">
        <v>215</v>
      </c>
      <c r="H115" s="186">
        <v>5.6000000000000001E-2</v>
      </c>
      <c r="I115" s="187"/>
      <c r="J115" s="188">
        <f>ROUND(I115*H115,2)</f>
        <v>0</v>
      </c>
      <c r="K115" s="184" t="s">
        <v>201</v>
      </c>
      <c r="L115" s="41"/>
      <c r="M115" s="189" t="s">
        <v>5</v>
      </c>
      <c r="N115" s="190" t="s">
        <v>47</v>
      </c>
      <c r="O115" s="42"/>
      <c r="P115" s="191">
        <f>O115*H115</f>
        <v>0</v>
      </c>
      <c r="Q115" s="191">
        <v>1.7090000000000001E-2</v>
      </c>
      <c r="R115" s="191">
        <f>Q115*H115</f>
        <v>9.5704000000000004E-4</v>
      </c>
      <c r="S115" s="191">
        <v>0</v>
      </c>
      <c r="T115" s="192">
        <f>S115*H115</f>
        <v>0</v>
      </c>
      <c r="AR115" s="24" t="s">
        <v>138</v>
      </c>
      <c r="AT115" s="24" t="s">
        <v>141</v>
      </c>
      <c r="AU115" s="24" t="s">
        <v>84</v>
      </c>
      <c r="AY115" s="24" t="s">
        <v>139</v>
      </c>
      <c r="BE115" s="193">
        <f>IF(N115="základní",J115,0)</f>
        <v>0</v>
      </c>
      <c r="BF115" s="193">
        <f>IF(N115="snížená",J115,0)</f>
        <v>0</v>
      </c>
      <c r="BG115" s="193">
        <f>IF(N115="zákl. přenesená",J115,0)</f>
        <v>0</v>
      </c>
      <c r="BH115" s="193">
        <f>IF(N115="sníž. přenesená",J115,0)</f>
        <v>0</v>
      </c>
      <c r="BI115" s="193">
        <f>IF(N115="nulová",J115,0)</f>
        <v>0</v>
      </c>
      <c r="BJ115" s="24" t="s">
        <v>82</v>
      </c>
      <c r="BK115" s="193">
        <f>ROUND(I115*H115,2)</f>
        <v>0</v>
      </c>
      <c r="BL115" s="24" t="s">
        <v>138</v>
      </c>
      <c r="BM115" s="24" t="s">
        <v>226</v>
      </c>
    </row>
    <row r="116" spans="2:65" s="1" customFormat="1" ht="27">
      <c r="B116" s="41"/>
      <c r="D116" s="198" t="s">
        <v>146</v>
      </c>
      <c r="F116" s="199" t="s">
        <v>227</v>
      </c>
      <c r="I116" s="196"/>
      <c r="L116" s="41"/>
      <c r="M116" s="197"/>
      <c r="N116" s="42"/>
      <c r="O116" s="42"/>
      <c r="P116" s="42"/>
      <c r="Q116" s="42"/>
      <c r="R116" s="42"/>
      <c r="S116" s="42"/>
      <c r="T116" s="70"/>
      <c r="AT116" s="24" t="s">
        <v>146</v>
      </c>
      <c r="AU116" s="24" t="s">
        <v>84</v>
      </c>
    </row>
    <row r="117" spans="2:65" s="13" customFormat="1" ht="13.5">
      <c r="B117" s="211"/>
      <c r="D117" s="198" t="s">
        <v>204</v>
      </c>
      <c r="E117" s="212" t="s">
        <v>5</v>
      </c>
      <c r="F117" s="213" t="s">
        <v>228</v>
      </c>
      <c r="H117" s="214">
        <v>5.6000000000000001E-2</v>
      </c>
      <c r="I117" s="215"/>
      <c r="L117" s="211"/>
      <c r="M117" s="216"/>
      <c r="N117" s="217"/>
      <c r="O117" s="217"/>
      <c r="P117" s="217"/>
      <c r="Q117" s="217"/>
      <c r="R117" s="217"/>
      <c r="S117" s="217"/>
      <c r="T117" s="218"/>
      <c r="AT117" s="212" t="s">
        <v>204</v>
      </c>
      <c r="AU117" s="212" t="s">
        <v>84</v>
      </c>
      <c r="AV117" s="13" t="s">
        <v>84</v>
      </c>
      <c r="AW117" s="13" t="s">
        <v>39</v>
      </c>
      <c r="AX117" s="13" t="s">
        <v>76</v>
      </c>
      <c r="AY117" s="212" t="s">
        <v>139</v>
      </c>
    </row>
    <row r="118" spans="2:65" s="14" customFormat="1" ht="13.5">
      <c r="B118" s="219"/>
      <c r="D118" s="194" t="s">
        <v>204</v>
      </c>
      <c r="E118" s="220" t="s">
        <v>5</v>
      </c>
      <c r="F118" s="221" t="s">
        <v>207</v>
      </c>
      <c r="H118" s="222">
        <v>5.6000000000000001E-2</v>
      </c>
      <c r="I118" s="223"/>
      <c r="L118" s="219"/>
      <c r="M118" s="224"/>
      <c r="N118" s="225"/>
      <c r="O118" s="225"/>
      <c r="P118" s="225"/>
      <c r="Q118" s="225"/>
      <c r="R118" s="225"/>
      <c r="S118" s="225"/>
      <c r="T118" s="226"/>
      <c r="AT118" s="227" t="s">
        <v>204</v>
      </c>
      <c r="AU118" s="227" t="s">
        <v>84</v>
      </c>
      <c r="AV118" s="14" t="s">
        <v>138</v>
      </c>
      <c r="AW118" s="14" t="s">
        <v>39</v>
      </c>
      <c r="AX118" s="14" t="s">
        <v>82</v>
      </c>
      <c r="AY118" s="227" t="s">
        <v>139</v>
      </c>
    </row>
    <row r="119" spans="2:65" s="1" customFormat="1" ht="22.5" customHeight="1">
      <c r="B119" s="181"/>
      <c r="C119" s="228" t="s">
        <v>166</v>
      </c>
      <c r="D119" s="228" t="s">
        <v>219</v>
      </c>
      <c r="E119" s="229" t="s">
        <v>229</v>
      </c>
      <c r="F119" s="230" t="s">
        <v>230</v>
      </c>
      <c r="G119" s="231" t="s">
        <v>215</v>
      </c>
      <c r="H119" s="232">
        <v>5.6000000000000001E-2</v>
      </c>
      <c r="I119" s="233"/>
      <c r="J119" s="234">
        <f>ROUND(I119*H119,2)</f>
        <v>0</v>
      </c>
      <c r="K119" s="230" t="s">
        <v>201</v>
      </c>
      <c r="L119" s="235"/>
      <c r="M119" s="236" t="s">
        <v>5</v>
      </c>
      <c r="N119" s="237" t="s">
        <v>47</v>
      </c>
      <c r="O119" s="42"/>
      <c r="P119" s="191">
        <f>O119*H119</f>
        <v>0</v>
      </c>
      <c r="Q119" s="191">
        <v>1</v>
      </c>
      <c r="R119" s="191">
        <f>Q119*H119</f>
        <v>5.6000000000000001E-2</v>
      </c>
      <c r="S119" s="191">
        <v>0</v>
      </c>
      <c r="T119" s="192">
        <f>S119*H119</f>
        <v>0</v>
      </c>
      <c r="AR119" s="24" t="s">
        <v>222</v>
      </c>
      <c r="AT119" s="24" t="s">
        <v>219</v>
      </c>
      <c r="AU119" s="24" t="s">
        <v>84</v>
      </c>
      <c r="AY119" s="24" t="s">
        <v>139</v>
      </c>
      <c r="BE119" s="193">
        <f>IF(N119="základní",J119,0)</f>
        <v>0</v>
      </c>
      <c r="BF119" s="193">
        <f>IF(N119="snížená",J119,0)</f>
        <v>0</v>
      </c>
      <c r="BG119" s="193">
        <f>IF(N119="zákl. přenesená",J119,0)</f>
        <v>0</v>
      </c>
      <c r="BH119" s="193">
        <f>IF(N119="sníž. přenesená",J119,0)</f>
        <v>0</v>
      </c>
      <c r="BI119" s="193">
        <f>IF(N119="nulová",J119,0)</f>
        <v>0</v>
      </c>
      <c r="BJ119" s="24" t="s">
        <v>82</v>
      </c>
      <c r="BK119" s="193">
        <f>ROUND(I119*H119,2)</f>
        <v>0</v>
      </c>
      <c r="BL119" s="24" t="s">
        <v>138</v>
      </c>
      <c r="BM119" s="24" t="s">
        <v>231</v>
      </c>
    </row>
    <row r="120" spans="2:65" s="1" customFormat="1" ht="13.5">
      <c r="B120" s="41"/>
      <c r="D120" s="194" t="s">
        <v>146</v>
      </c>
      <c r="F120" s="195" t="s">
        <v>230</v>
      </c>
      <c r="I120" s="196"/>
      <c r="L120" s="41"/>
      <c r="M120" s="197"/>
      <c r="N120" s="42"/>
      <c r="O120" s="42"/>
      <c r="P120" s="42"/>
      <c r="Q120" s="42"/>
      <c r="R120" s="42"/>
      <c r="S120" s="42"/>
      <c r="T120" s="70"/>
      <c r="AT120" s="24" t="s">
        <v>146</v>
      </c>
      <c r="AU120" s="24" t="s">
        <v>84</v>
      </c>
    </row>
    <row r="121" spans="2:65" s="1" customFormat="1" ht="31.5" customHeight="1">
      <c r="B121" s="181"/>
      <c r="C121" s="182" t="s">
        <v>171</v>
      </c>
      <c r="D121" s="182" t="s">
        <v>141</v>
      </c>
      <c r="E121" s="183" t="s">
        <v>232</v>
      </c>
      <c r="F121" s="184" t="s">
        <v>233</v>
      </c>
      <c r="G121" s="185" t="s">
        <v>234</v>
      </c>
      <c r="H121" s="186">
        <v>166.25</v>
      </c>
      <c r="I121" s="187"/>
      <c r="J121" s="188">
        <f>ROUND(I121*H121,2)</f>
        <v>0</v>
      </c>
      <c r="K121" s="184" t="s">
        <v>201</v>
      </c>
      <c r="L121" s="41"/>
      <c r="M121" s="189" t="s">
        <v>5</v>
      </c>
      <c r="N121" s="190" t="s">
        <v>47</v>
      </c>
      <c r="O121" s="42"/>
      <c r="P121" s="191">
        <f>O121*H121</f>
        <v>0</v>
      </c>
      <c r="Q121" s="191">
        <v>0.10359</v>
      </c>
      <c r="R121" s="191">
        <f>Q121*H121</f>
        <v>17.221837499999999</v>
      </c>
      <c r="S121" s="191">
        <v>0</v>
      </c>
      <c r="T121" s="192">
        <f>S121*H121</f>
        <v>0</v>
      </c>
      <c r="AR121" s="24" t="s">
        <v>138</v>
      </c>
      <c r="AT121" s="24" t="s">
        <v>141</v>
      </c>
      <c r="AU121" s="24" t="s">
        <v>84</v>
      </c>
      <c r="AY121" s="24" t="s">
        <v>139</v>
      </c>
      <c r="BE121" s="193">
        <f>IF(N121="základní",J121,0)</f>
        <v>0</v>
      </c>
      <c r="BF121" s="193">
        <f>IF(N121="snížená",J121,0)</f>
        <v>0</v>
      </c>
      <c r="BG121" s="193">
        <f>IF(N121="zákl. přenesená",J121,0)</f>
        <v>0</v>
      </c>
      <c r="BH121" s="193">
        <f>IF(N121="sníž. přenesená",J121,0)</f>
        <v>0</v>
      </c>
      <c r="BI121" s="193">
        <f>IF(N121="nulová",J121,0)</f>
        <v>0</v>
      </c>
      <c r="BJ121" s="24" t="s">
        <v>82</v>
      </c>
      <c r="BK121" s="193">
        <f>ROUND(I121*H121,2)</f>
        <v>0</v>
      </c>
      <c r="BL121" s="24" t="s">
        <v>138</v>
      </c>
      <c r="BM121" s="24" t="s">
        <v>235</v>
      </c>
    </row>
    <row r="122" spans="2:65" s="1" customFormat="1" ht="27">
      <c r="B122" s="41"/>
      <c r="D122" s="198" t="s">
        <v>146</v>
      </c>
      <c r="F122" s="199" t="s">
        <v>236</v>
      </c>
      <c r="I122" s="196"/>
      <c r="L122" s="41"/>
      <c r="M122" s="197"/>
      <c r="N122" s="42"/>
      <c r="O122" s="42"/>
      <c r="P122" s="42"/>
      <c r="Q122" s="42"/>
      <c r="R122" s="42"/>
      <c r="S122" s="42"/>
      <c r="T122" s="70"/>
      <c r="AT122" s="24" t="s">
        <v>146</v>
      </c>
      <c r="AU122" s="24" t="s">
        <v>84</v>
      </c>
    </row>
    <row r="123" spans="2:65" s="13" customFormat="1" ht="13.5">
      <c r="B123" s="211"/>
      <c r="D123" s="198" t="s">
        <v>204</v>
      </c>
      <c r="E123" s="212" t="s">
        <v>5</v>
      </c>
      <c r="F123" s="213" t="s">
        <v>237</v>
      </c>
      <c r="H123" s="214">
        <v>41.825000000000003</v>
      </c>
      <c r="I123" s="215"/>
      <c r="L123" s="211"/>
      <c r="M123" s="216"/>
      <c r="N123" s="217"/>
      <c r="O123" s="217"/>
      <c r="P123" s="217"/>
      <c r="Q123" s="217"/>
      <c r="R123" s="217"/>
      <c r="S123" s="217"/>
      <c r="T123" s="218"/>
      <c r="AT123" s="212" t="s">
        <v>204</v>
      </c>
      <c r="AU123" s="212" t="s">
        <v>84</v>
      </c>
      <c r="AV123" s="13" t="s">
        <v>84</v>
      </c>
      <c r="AW123" s="13" t="s">
        <v>39</v>
      </c>
      <c r="AX123" s="13" t="s">
        <v>76</v>
      </c>
      <c r="AY123" s="212" t="s">
        <v>139</v>
      </c>
    </row>
    <row r="124" spans="2:65" s="13" customFormat="1" ht="13.5">
      <c r="B124" s="211"/>
      <c r="D124" s="198" t="s">
        <v>204</v>
      </c>
      <c r="E124" s="212" t="s">
        <v>5</v>
      </c>
      <c r="F124" s="213" t="s">
        <v>238</v>
      </c>
      <c r="H124" s="214">
        <v>85.4</v>
      </c>
      <c r="I124" s="215"/>
      <c r="L124" s="211"/>
      <c r="M124" s="216"/>
      <c r="N124" s="217"/>
      <c r="O124" s="217"/>
      <c r="P124" s="217"/>
      <c r="Q124" s="217"/>
      <c r="R124" s="217"/>
      <c r="S124" s="217"/>
      <c r="T124" s="218"/>
      <c r="AT124" s="212" t="s">
        <v>204</v>
      </c>
      <c r="AU124" s="212" t="s">
        <v>84</v>
      </c>
      <c r="AV124" s="13" t="s">
        <v>84</v>
      </c>
      <c r="AW124" s="13" t="s">
        <v>39</v>
      </c>
      <c r="AX124" s="13" t="s">
        <v>76</v>
      </c>
      <c r="AY124" s="212" t="s">
        <v>139</v>
      </c>
    </row>
    <row r="125" spans="2:65" s="13" customFormat="1" ht="13.5">
      <c r="B125" s="211"/>
      <c r="D125" s="198" t="s">
        <v>204</v>
      </c>
      <c r="E125" s="212" t="s">
        <v>5</v>
      </c>
      <c r="F125" s="213" t="s">
        <v>239</v>
      </c>
      <c r="H125" s="214">
        <v>-1.6</v>
      </c>
      <c r="I125" s="215"/>
      <c r="L125" s="211"/>
      <c r="M125" s="216"/>
      <c r="N125" s="217"/>
      <c r="O125" s="217"/>
      <c r="P125" s="217"/>
      <c r="Q125" s="217"/>
      <c r="R125" s="217"/>
      <c r="S125" s="217"/>
      <c r="T125" s="218"/>
      <c r="AT125" s="212" t="s">
        <v>204</v>
      </c>
      <c r="AU125" s="212" t="s">
        <v>84</v>
      </c>
      <c r="AV125" s="13" t="s">
        <v>84</v>
      </c>
      <c r="AW125" s="13" t="s">
        <v>39</v>
      </c>
      <c r="AX125" s="13" t="s">
        <v>76</v>
      </c>
      <c r="AY125" s="212" t="s">
        <v>139</v>
      </c>
    </row>
    <row r="126" spans="2:65" s="13" customFormat="1" ht="13.5">
      <c r="B126" s="211"/>
      <c r="D126" s="198" t="s">
        <v>204</v>
      </c>
      <c r="E126" s="212" t="s">
        <v>5</v>
      </c>
      <c r="F126" s="213" t="s">
        <v>240</v>
      </c>
      <c r="H126" s="214">
        <v>-1.8</v>
      </c>
      <c r="I126" s="215"/>
      <c r="L126" s="211"/>
      <c r="M126" s="216"/>
      <c r="N126" s="217"/>
      <c r="O126" s="217"/>
      <c r="P126" s="217"/>
      <c r="Q126" s="217"/>
      <c r="R126" s="217"/>
      <c r="S126" s="217"/>
      <c r="T126" s="218"/>
      <c r="AT126" s="212" t="s">
        <v>204</v>
      </c>
      <c r="AU126" s="212" t="s">
        <v>84</v>
      </c>
      <c r="AV126" s="13" t="s">
        <v>84</v>
      </c>
      <c r="AW126" s="13" t="s">
        <v>39</v>
      </c>
      <c r="AX126" s="13" t="s">
        <v>76</v>
      </c>
      <c r="AY126" s="212" t="s">
        <v>139</v>
      </c>
    </row>
    <row r="127" spans="2:65" s="13" customFormat="1" ht="13.5">
      <c r="B127" s="211"/>
      <c r="D127" s="198" t="s">
        <v>204</v>
      </c>
      <c r="E127" s="212" t="s">
        <v>5</v>
      </c>
      <c r="F127" s="213" t="s">
        <v>241</v>
      </c>
      <c r="H127" s="214">
        <v>50.4</v>
      </c>
      <c r="I127" s="215"/>
      <c r="L127" s="211"/>
      <c r="M127" s="216"/>
      <c r="N127" s="217"/>
      <c r="O127" s="217"/>
      <c r="P127" s="217"/>
      <c r="Q127" s="217"/>
      <c r="R127" s="217"/>
      <c r="S127" s="217"/>
      <c r="T127" s="218"/>
      <c r="AT127" s="212" t="s">
        <v>204</v>
      </c>
      <c r="AU127" s="212" t="s">
        <v>84</v>
      </c>
      <c r="AV127" s="13" t="s">
        <v>84</v>
      </c>
      <c r="AW127" s="13" t="s">
        <v>39</v>
      </c>
      <c r="AX127" s="13" t="s">
        <v>76</v>
      </c>
      <c r="AY127" s="212" t="s">
        <v>139</v>
      </c>
    </row>
    <row r="128" spans="2:65" s="13" customFormat="1" ht="13.5">
      <c r="B128" s="211"/>
      <c r="D128" s="198" t="s">
        <v>204</v>
      </c>
      <c r="E128" s="212" t="s">
        <v>5</v>
      </c>
      <c r="F128" s="213" t="s">
        <v>239</v>
      </c>
      <c r="H128" s="214">
        <v>-1.6</v>
      </c>
      <c r="I128" s="215"/>
      <c r="L128" s="211"/>
      <c r="M128" s="216"/>
      <c r="N128" s="217"/>
      <c r="O128" s="217"/>
      <c r="P128" s="217"/>
      <c r="Q128" s="217"/>
      <c r="R128" s="217"/>
      <c r="S128" s="217"/>
      <c r="T128" s="218"/>
      <c r="AT128" s="212" t="s">
        <v>204</v>
      </c>
      <c r="AU128" s="212" t="s">
        <v>84</v>
      </c>
      <c r="AV128" s="13" t="s">
        <v>84</v>
      </c>
      <c r="AW128" s="13" t="s">
        <v>39</v>
      </c>
      <c r="AX128" s="13" t="s">
        <v>76</v>
      </c>
      <c r="AY128" s="212" t="s">
        <v>139</v>
      </c>
    </row>
    <row r="129" spans="2:65" s="13" customFormat="1" ht="13.5">
      <c r="B129" s="211"/>
      <c r="D129" s="198" t="s">
        <v>204</v>
      </c>
      <c r="E129" s="212" t="s">
        <v>5</v>
      </c>
      <c r="F129" s="213" t="s">
        <v>240</v>
      </c>
      <c r="H129" s="214">
        <v>-1.8</v>
      </c>
      <c r="I129" s="215"/>
      <c r="L129" s="211"/>
      <c r="M129" s="216"/>
      <c r="N129" s="217"/>
      <c r="O129" s="217"/>
      <c r="P129" s="217"/>
      <c r="Q129" s="217"/>
      <c r="R129" s="217"/>
      <c r="S129" s="217"/>
      <c r="T129" s="218"/>
      <c r="AT129" s="212" t="s">
        <v>204</v>
      </c>
      <c r="AU129" s="212" t="s">
        <v>84</v>
      </c>
      <c r="AV129" s="13" t="s">
        <v>84</v>
      </c>
      <c r="AW129" s="13" t="s">
        <v>39</v>
      </c>
      <c r="AX129" s="13" t="s">
        <v>76</v>
      </c>
      <c r="AY129" s="212" t="s">
        <v>139</v>
      </c>
    </row>
    <row r="130" spans="2:65" s="13" customFormat="1" ht="13.5">
      <c r="B130" s="211"/>
      <c r="D130" s="198" t="s">
        <v>204</v>
      </c>
      <c r="E130" s="212" t="s">
        <v>5</v>
      </c>
      <c r="F130" s="213" t="s">
        <v>242</v>
      </c>
      <c r="H130" s="214">
        <v>-4.5750000000000002</v>
      </c>
      <c r="I130" s="215"/>
      <c r="L130" s="211"/>
      <c r="M130" s="216"/>
      <c r="N130" s="217"/>
      <c r="O130" s="217"/>
      <c r="P130" s="217"/>
      <c r="Q130" s="217"/>
      <c r="R130" s="217"/>
      <c r="S130" s="217"/>
      <c r="T130" s="218"/>
      <c r="AT130" s="212" t="s">
        <v>204</v>
      </c>
      <c r="AU130" s="212" t="s">
        <v>84</v>
      </c>
      <c r="AV130" s="13" t="s">
        <v>84</v>
      </c>
      <c r="AW130" s="13" t="s">
        <v>39</v>
      </c>
      <c r="AX130" s="13" t="s">
        <v>76</v>
      </c>
      <c r="AY130" s="212" t="s">
        <v>139</v>
      </c>
    </row>
    <row r="131" spans="2:65" s="14" customFormat="1" ht="13.5">
      <c r="B131" s="219"/>
      <c r="D131" s="194" t="s">
        <v>204</v>
      </c>
      <c r="E131" s="220" t="s">
        <v>5</v>
      </c>
      <c r="F131" s="221" t="s">
        <v>207</v>
      </c>
      <c r="H131" s="222">
        <v>166.25</v>
      </c>
      <c r="I131" s="223"/>
      <c r="L131" s="219"/>
      <c r="M131" s="224"/>
      <c r="N131" s="225"/>
      <c r="O131" s="225"/>
      <c r="P131" s="225"/>
      <c r="Q131" s="225"/>
      <c r="R131" s="225"/>
      <c r="S131" s="225"/>
      <c r="T131" s="226"/>
      <c r="AT131" s="227" t="s">
        <v>204</v>
      </c>
      <c r="AU131" s="227" t="s">
        <v>84</v>
      </c>
      <c r="AV131" s="14" t="s">
        <v>138</v>
      </c>
      <c r="AW131" s="14" t="s">
        <v>39</v>
      </c>
      <c r="AX131" s="14" t="s">
        <v>82</v>
      </c>
      <c r="AY131" s="227" t="s">
        <v>139</v>
      </c>
    </row>
    <row r="132" spans="2:65" s="1" customFormat="1" ht="22.5" customHeight="1">
      <c r="B132" s="181"/>
      <c r="C132" s="182" t="s">
        <v>222</v>
      </c>
      <c r="D132" s="182" t="s">
        <v>141</v>
      </c>
      <c r="E132" s="183" t="s">
        <v>243</v>
      </c>
      <c r="F132" s="184" t="s">
        <v>244</v>
      </c>
      <c r="G132" s="185" t="s">
        <v>245</v>
      </c>
      <c r="H132" s="186">
        <v>50.75</v>
      </c>
      <c r="I132" s="187"/>
      <c r="J132" s="188">
        <f>ROUND(I132*H132,2)</f>
        <v>0</v>
      </c>
      <c r="K132" s="184" t="s">
        <v>201</v>
      </c>
      <c r="L132" s="41"/>
      <c r="M132" s="189" t="s">
        <v>5</v>
      </c>
      <c r="N132" s="190" t="s">
        <v>47</v>
      </c>
      <c r="O132" s="42"/>
      <c r="P132" s="191">
        <f>O132*H132</f>
        <v>0</v>
      </c>
      <c r="Q132" s="191">
        <v>1.2E-4</v>
      </c>
      <c r="R132" s="191">
        <f>Q132*H132</f>
        <v>6.0899999999999999E-3</v>
      </c>
      <c r="S132" s="191">
        <v>0</v>
      </c>
      <c r="T132" s="192">
        <f>S132*H132</f>
        <v>0</v>
      </c>
      <c r="AR132" s="24" t="s">
        <v>138</v>
      </c>
      <c r="AT132" s="24" t="s">
        <v>141</v>
      </c>
      <c r="AU132" s="24" t="s">
        <v>84</v>
      </c>
      <c r="AY132" s="24" t="s">
        <v>139</v>
      </c>
      <c r="BE132" s="193">
        <f>IF(N132="základní",J132,0)</f>
        <v>0</v>
      </c>
      <c r="BF132" s="193">
        <f>IF(N132="snížená",J132,0)</f>
        <v>0</v>
      </c>
      <c r="BG132" s="193">
        <f>IF(N132="zákl. přenesená",J132,0)</f>
        <v>0</v>
      </c>
      <c r="BH132" s="193">
        <f>IF(N132="sníž. přenesená",J132,0)</f>
        <v>0</v>
      </c>
      <c r="BI132" s="193">
        <f>IF(N132="nulová",J132,0)</f>
        <v>0</v>
      </c>
      <c r="BJ132" s="24" t="s">
        <v>82</v>
      </c>
      <c r="BK132" s="193">
        <f>ROUND(I132*H132,2)</f>
        <v>0</v>
      </c>
      <c r="BL132" s="24" t="s">
        <v>138</v>
      </c>
      <c r="BM132" s="24" t="s">
        <v>246</v>
      </c>
    </row>
    <row r="133" spans="2:65" s="1" customFormat="1" ht="13.5">
      <c r="B133" s="41"/>
      <c r="D133" s="198" t="s">
        <v>146</v>
      </c>
      <c r="F133" s="199" t="s">
        <v>247</v>
      </c>
      <c r="I133" s="196"/>
      <c r="L133" s="41"/>
      <c r="M133" s="197"/>
      <c r="N133" s="42"/>
      <c r="O133" s="42"/>
      <c r="P133" s="42"/>
      <c r="Q133" s="42"/>
      <c r="R133" s="42"/>
      <c r="S133" s="42"/>
      <c r="T133" s="70"/>
      <c r="AT133" s="24" t="s">
        <v>146</v>
      </c>
      <c r="AU133" s="24" t="s">
        <v>84</v>
      </c>
    </row>
    <row r="134" spans="2:65" s="13" customFormat="1" ht="13.5">
      <c r="B134" s="211"/>
      <c r="D134" s="198" t="s">
        <v>204</v>
      </c>
      <c r="E134" s="212" t="s">
        <v>5</v>
      </c>
      <c r="F134" s="213" t="s">
        <v>248</v>
      </c>
      <c r="H134" s="214">
        <v>11.95</v>
      </c>
      <c r="I134" s="215"/>
      <c r="L134" s="211"/>
      <c r="M134" s="216"/>
      <c r="N134" s="217"/>
      <c r="O134" s="217"/>
      <c r="P134" s="217"/>
      <c r="Q134" s="217"/>
      <c r="R134" s="217"/>
      <c r="S134" s="217"/>
      <c r="T134" s="218"/>
      <c r="AT134" s="212" t="s">
        <v>204</v>
      </c>
      <c r="AU134" s="212" t="s">
        <v>84</v>
      </c>
      <c r="AV134" s="13" t="s">
        <v>84</v>
      </c>
      <c r="AW134" s="13" t="s">
        <v>39</v>
      </c>
      <c r="AX134" s="13" t="s">
        <v>76</v>
      </c>
      <c r="AY134" s="212" t="s">
        <v>139</v>
      </c>
    </row>
    <row r="135" spans="2:65" s="13" customFormat="1" ht="13.5">
      <c r="B135" s="211"/>
      <c r="D135" s="198" t="s">
        <v>204</v>
      </c>
      <c r="E135" s="212" t="s">
        <v>5</v>
      </c>
      <c r="F135" s="213" t="s">
        <v>249</v>
      </c>
      <c r="H135" s="214">
        <v>24.4</v>
      </c>
      <c r="I135" s="215"/>
      <c r="L135" s="211"/>
      <c r="M135" s="216"/>
      <c r="N135" s="217"/>
      <c r="O135" s="217"/>
      <c r="P135" s="217"/>
      <c r="Q135" s="217"/>
      <c r="R135" s="217"/>
      <c r="S135" s="217"/>
      <c r="T135" s="218"/>
      <c r="AT135" s="212" t="s">
        <v>204</v>
      </c>
      <c r="AU135" s="212" t="s">
        <v>84</v>
      </c>
      <c r="AV135" s="13" t="s">
        <v>84</v>
      </c>
      <c r="AW135" s="13" t="s">
        <v>39</v>
      </c>
      <c r="AX135" s="13" t="s">
        <v>76</v>
      </c>
      <c r="AY135" s="212" t="s">
        <v>139</v>
      </c>
    </row>
    <row r="136" spans="2:65" s="13" customFormat="1" ht="13.5">
      <c r="B136" s="211"/>
      <c r="D136" s="198" t="s">
        <v>204</v>
      </c>
      <c r="E136" s="212" t="s">
        <v>5</v>
      </c>
      <c r="F136" s="213" t="s">
        <v>250</v>
      </c>
      <c r="H136" s="214">
        <v>14.4</v>
      </c>
      <c r="I136" s="215"/>
      <c r="L136" s="211"/>
      <c r="M136" s="216"/>
      <c r="N136" s="217"/>
      <c r="O136" s="217"/>
      <c r="P136" s="217"/>
      <c r="Q136" s="217"/>
      <c r="R136" s="217"/>
      <c r="S136" s="217"/>
      <c r="T136" s="218"/>
      <c r="AT136" s="212" t="s">
        <v>204</v>
      </c>
      <c r="AU136" s="212" t="s">
        <v>84</v>
      </c>
      <c r="AV136" s="13" t="s">
        <v>84</v>
      </c>
      <c r="AW136" s="13" t="s">
        <v>39</v>
      </c>
      <c r="AX136" s="13" t="s">
        <v>76</v>
      </c>
      <c r="AY136" s="212" t="s">
        <v>139</v>
      </c>
    </row>
    <row r="137" spans="2:65" s="14" customFormat="1" ht="13.5">
      <c r="B137" s="219"/>
      <c r="D137" s="194" t="s">
        <v>204</v>
      </c>
      <c r="E137" s="220" t="s">
        <v>5</v>
      </c>
      <c r="F137" s="221" t="s">
        <v>207</v>
      </c>
      <c r="H137" s="222">
        <v>50.75</v>
      </c>
      <c r="I137" s="223"/>
      <c r="L137" s="219"/>
      <c r="M137" s="224"/>
      <c r="N137" s="225"/>
      <c r="O137" s="225"/>
      <c r="P137" s="225"/>
      <c r="Q137" s="225"/>
      <c r="R137" s="225"/>
      <c r="S137" s="225"/>
      <c r="T137" s="226"/>
      <c r="AT137" s="227" t="s">
        <v>204</v>
      </c>
      <c r="AU137" s="227" t="s">
        <v>84</v>
      </c>
      <c r="AV137" s="14" t="s">
        <v>138</v>
      </c>
      <c r="AW137" s="14" t="s">
        <v>39</v>
      </c>
      <c r="AX137" s="14" t="s">
        <v>82</v>
      </c>
      <c r="AY137" s="227" t="s">
        <v>139</v>
      </c>
    </row>
    <row r="138" spans="2:65" s="1" customFormat="1" ht="22.5" customHeight="1">
      <c r="B138" s="181"/>
      <c r="C138" s="182" t="s">
        <v>251</v>
      </c>
      <c r="D138" s="182" t="s">
        <v>141</v>
      </c>
      <c r="E138" s="183" t="s">
        <v>252</v>
      </c>
      <c r="F138" s="184" t="s">
        <v>253</v>
      </c>
      <c r="G138" s="185" t="s">
        <v>245</v>
      </c>
      <c r="H138" s="186">
        <v>28</v>
      </c>
      <c r="I138" s="187"/>
      <c r="J138" s="188">
        <f>ROUND(I138*H138,2)</f>
        <v>0</v>
      </c>
      <c r="K138" s="184" t="s">
        <v>201</v>
      </c>
      <c r="L138" s="41"/>
      <c r="M138" s="189" t="s">
        <v>5</v>
      </c>
      <c r="N138" s="190" t="s">
        <v>47</v>
      </c>
      <c r="O138" s="42"/>
      <c r="P138" s="191">
        <f>O138*H138</f>
        <v>0</v>
      </c>
      <c r="Q138" s="191">
        <v>1.3999999999999999E-4</v>
      </c>
      <c r="R138" s="191">
        <f>Q138*H138</f>
        <v>3.9199999999999999E-3</v>
      </c>
      <c r="S138" s="191">
        <v>0</v>
      </c>
      <c r="T138" s="192">
        <f>S138*H138</f>
        <v>0</v>
      </c>
      <c r="AR138" s="24" t="s">
        <v>138</v>
      </c>
      <c r="AT138" s="24" t="s">
        <v>141</v>
      </c>
      <c r="AU138" s="24" t="s">
        <v>84</v>
      </c>
      <c r="AY138" s="24" t="s">
        <v>139</v>
      </c>
      <c r="BE138" s="193">
        <f>IF(N138="základní",J138,0)</f>
        <v>0</v>
      </c>
      <c r="BF138" s="193">
        <f>IF(N138="snížená",J138,0)</f>
        <v>0</v>
      </c>
      <c r="BG138" s="193">
        <f>IF(N138="zákl. přenesená",J138,0)</f>
        <v>0</v>
      </c>
      <c r="BH138" s="193">
        <f>IF(N138="sníž. přenesená",J138,0)</f>
        <v>0</v>
      </c>
      <c r="BI138" s="193">
        <f>IF(N138="nulová",J138,0)</f>
        <v>0</v>
      </c>
      <c r="BJ138" s="24" t="s">
        <v>82</v>
      </c>
      <c r="BK138" s="193">
        <f>ROUND(I138*H138,2)</f>
        <v>0</v>
      </c>
      <c r="BL138" s="24" t="s">
        <v>138</v>
      </c>
      <c r="BM138" s="24" t="s">
        <v>254</v>
      </c>
    </row>
    <row r="139" spans="2:65" s="1" customFormat="1" ht="13.5">
      <c r="B139" s="41"/>
      <c r="D139" s="198" t="s">
        <v>146</v>
      </c>
      <c r="F139" s="199" t="s">
        <v>255</v>
      </c>
      <c r="I139" s="196"/>
      <c r="L139" s="41"/>
      <c r="M139" s="197"/>
      <c r="N139" s="42"/>
      <c r="O139" s="42"/>
      <c r="P139" s="42"/>
      <c r="Q139" s="42"/>
      <c r="R139" s="42"/>
      <c r="S139" s="42"/>
      <c r="T139" s="70"/>
      <c r="AT139" s="24" t="s">
        <v>146</v>
      </c>
      <c r="AU139" s="24" t="s">
        <v>84</v>
      </c>
    </row>
    <row r="140" spans="2:65" s="13" customFormat="1" ht="13.5">
      <c r="B140" s="211"/>
      <c r="D140" s="198" t="s">
        <v>204</v>
      </c>
      <c r="E140" s="212" t="s">
        <v>5</v>
      </c>
      <c r="F140" s="213" t="s">
        <v>256</v>
      </c>
      <c r="H140" s="214">
        <v>28</v>
      </c>
      <c r="I140" s="215"/>
      <c r="L140" s="211"/>
      <c r="M140" s="216"/>
      <c r="N140" s="217"/>
      <c r="O140" s="217"/>
      <c r="P140" s="217"/>
      <c r="Q140" s="217"/>
      <c r="R140" s="217"/>
      <c r="S140" s="217"/>
      <c r="T140" s="218"/>
      <c r="AT140" s="212" t="s">
        <v>204</v>
      </c>
      <c r="AU140" s="212" t="s">
        <v>84</v>
      </c>
      <c r="AV140" s="13" t="s">
        <v>84</v>
      </c>
      <c r="AW140" s="13" t="s">
        <v>39</v>
      </c>
      <c r="AX140" s="13" t="s">
        <v>76</v>
      </c>
      <c r="AY140" s="212" t="s">
        <v>139</v>
      </c>
    </row>
    <row r="141" spans="2:65" s="14" customFormat="1" ht="13.5">
      <c r="B141" s="219"/>
      <c r="D141" s="194" t="s">
        <v>204</v>
      </c>
      <c r="E141" s="220" t="s">
        <v>5</v>
      </c>
      <c r="F141" s="221" t="s">
        <v>207</v>
      </c>
      <c r="H141" s="222">
        <v>28</v>
      </c>
      <c r="I141" s="223"/>
      <c r="L141" s="219"/>
      <c r="M141" s="224"/>
      <c r="N141" s="225"/>
      <c r="O141" s="225"/>
      <c r="P141" s="225"/>
      <c r="Q141" s="225"/>
      <c r="R141" s="225"/>
      <c r="S141" s="225"/>
      <c r="T141" s="226"/>
      <c r="AT141" s="227" t="s">
        <v>204</v>
      </c>
      <c r="AU141" s="227" t="s">
        <v>84</v>
      </c>
      <c r="AV141" s="14" t="s">
        <v>138</v>
      </c>
      <c r="AW141" s="14" t="s">
        <v>39</v>
      </c>
      <c r="AX141" s="14" t="s">
        <v>82</v>
      </c>
      <c r="AY141" s="227" t="s">
        <v>139</v>
      </c>
    </row>
    <row r="142" spans="2:65" s="1" customFormat="1" ht="22.5" customHeight="1">
      <c r="B142" s="181"/>
      <c r="C142" s="182" t="s">
        <v>257</v>
      </c>
      <c r="D142" s="182" t="s">
        <v>141</v>
      </c>
      <c r="E142" s="183" t="s">
        <v>258</v>
      </c>
      <c r="F142" s="184" t="s">
        <v>259</v>
      </c>
      <c r="G142" s="185" t="s">
        <v>245</v>
      </c>
      <c r="H142" s="186">
        <v>17.5</v>
      </c>
      <c r="I142" s="187"/>
      <c r="J142" s="188">
        <f>ROUND(I142*H142,2)</f>
        <v>0</v>
      </c>
      <c r="K142" s="184" t="s">
        <v>201</v>
      </c>
      <c r="L142" s="41"/>
      <c r="M142" s="189" t="s">
        <v>5</v>
      </c>
      <c r="N142" s="190" t="s">
        <v>47</v>
      </c>
      <c r="O142" s="42"/>
      <c r="P142" s="191">
        <f>O142*H142</f>
        <v>0</v>
      </c>
      <c r="Q142" s="191">
        <v>2.0000000000000001E-4</v>
      </c>
      <c r="R142" s="191">
        <f>Q142*H142</f>
        <v>3.5000000000000001E-3</v>
      </c>
      <c r="S142" s="191">
        <v>0</v>
      </c>
      <c r="T142" s="192">
        <f>S142*H142</f>
        <v>0</v>
      </c>
      <c r="AR142" s="24" t="s">
        <v>138</v>
      </c>
      <c r="AT142" s="24" t="s">
        <v>141</v>
      </c>
      <c r="AU142" s="24" t="s">
        <v>84</v>
      </c>
      <c r="AY142" s="24" t="s">
        <v>139</v>
      </c>
      <c r="BE142" s="193">
        <f>IF(N142="základní",J142,0)</f>
        <v>0</v>
      </c>
      <c r="BF142" s="193">
        <f>IF(N142="snížená",J142,0)</f>
        <v>0</v>
      </c>
      <c r="BG142" s="193">
        <f>IF(N142="zákl. přenesená",J142,0)</f>
        <v>0</v>
      </c>
      <c r="BH142" s="193">
        <f>IF(N142="sníž. přenesená",J142,0)</f>
        <v>0</v>
      </c>
      <c r="BI142" s="193">
        <f>IF(N142="nulová",J142,0)</f>
        <v>0</v>
      </c>
      <c r="BJ142" s="24" t="s">
        <v>82</v>
      </c>
      <c r="BK142" s="193">
        <f>ROUND(I142*H142,2)</f>
        <v>0</v>
      </c>
      <c r="BL142" s="24" t="s">
        <v>138</v>
      </c>
      <c r="BM142" s="24" t="s">
        <v>260</v>
      </c>
    </row>
    <row r="143" spans="2:65" s="1" customFormat="1" ht="13.5">
      <c r="B143" s="41"/>
      <c r="D143" s="198" t="s">
        <v>146</v>
      </c>
      <c r="F143" s="199" t="s">
        <v>261</v>
      </c>
      <c r="I143" s="196"/>
      <c r="L143" s="41"/>
      <c r="M143" s="197"/>
      <c r="N143" s="42"/>
      <c r="O143" s="42"/>
      <c r="P143" s="42"/>
      <c r="Q143" s="42"/>
      <c r="R143" s="42"/>
      <c r="S143" s="42"/>
      <c r="T143" s="70"/>
      <c r="AT143" s="24" t="s">
        <v>146</v>
      </c>
      <c r="AU143" s="24" t="s">
        <v>84</v>
      </c>
    </row>
    <row r="144" spans="2:65" s="13" customFormat="1" ht="13.5">
      <c r="B144" s="211"/>
      <c r="D144" s="198" t="s">
        <v>204</v>
      </c>
      <c r="E144" s="212" t="s">
        <v>5</v>
      </c>
      <c r="F144" s="213" t="s">
        <v>262</v>
      </c>
      <c r="H144" s="214">
        <v>17.5</v>
      </c>
      <c r="I144" s="215"/>
      <c r="L144" s="211"/>
      <c r="M144" s="216"/>
      <c r="N144" s="217"/>
      <c r="O144" s="217"/>
      <c r="P144" s="217"/>
      <c r="Q144" s="217"/>
      <c r="R144" s="217"/>
      <c r="S144" s="217"/>
      <c r="T144" s="218"/>
      <c r="AT144" s="212" t="s">
        <v>204</v>
      </c>
      <c r="AU144" s="212" t="s">
        <v>84</v>
      </c>
      <c r="AV144" s="13" t="s">
        <v>84</v>
      </c>
      <c r="AW144" s="13" t="s">
        <v>39</v>
      </c>
      <c r="AX144" s="13" t="s">
        <v>76</v>
      </c>
      <c r="AY144" s="212" t="s">
        <v>139</v>
      </c>
    </row>
    <row r="145" spans="2:65" s="14" customFormat="1" ht="13.5">
      <c r="B145" s="219"/>
      <c r="D145" s="194" t="s">
        <v>204</v>
      </c>
      <c r="E145" s="220" t="s">
        <v>5</v>
      </c>
      <c r="F145" s="221" t="s">
        <v>207</v>
      </c>
      <c r="H145" s="222">
        <v>17.5</v>
      </c>
      <c r="I145" s="223"/>
      <c r="L145" s="219"/>
      <c r="M145" s="224"/>
      <c r="N145" s="225"/>
      <c r="O145" s="225"/>
      <c r="P145" s="225"/>
      <c r="Q145" s="225"/>
      <c r="R145" s="225"/>
      <c r="S145" s="225"/>
      <c r="T145" s="226"/>
      <c r="AT145" s="227" t="s">
        <v>204</v>
      </c>
      <c r="AU145" s="227" t="s">
        <v>84</v>
      </c>
      <c r="AV145" s="14" t="s">
        <v>138</v>
      </c>
      <c r="AW145" s="14" t="s">
        <v>39</v>
      </c>
      <c r="AX145" s="14" t="s">
        <v>82</v>
      </c>
      <c r="AY145" s="227" t="s">
        <v>139</v>
      </c>
    </row>
    <row r="146" spans="2:65" s="1" customFormat="1" ht="31.5" customHeight="1">
      <c r="B146" s="181"/>
      <c r="C146" s="182" t="s">
        <v>263</v>
      </c>
      <c r="D146" s="182" t="s">
        <v>141</v>
      </c>
      <c r="E146" s="183" t="s">
        <v>264</v>
      </c>
      <c r="F146" s="184" t="s">
        <v>265</v>
      </c>
      <c r="G146" s="185" t="s">
        <v>234</v>
      </c>
      <c r="H146" s="186">
        <v>3.5</v>
      </c>
      <c r="I146" s="187"/>
      <c r="J146" s="188">
        <f>ROUND(I146*H146,2)</f>
        <v>0</v>
      </c>
      <c r="K146" s="184" t="s">
        <v>201</v>
      </c>
      <c r="L146" s="41"/>
      <c r="M146" s="189" t="s">
        <v>5</v>
      </c>
      <c r="N146" s="190" t="s">
        <v>47</v>
      </c>
      <c r="O146" s="42"/>
      <c r="P146" s="191">
        <f>O146*H146</f>
        <v>0</v>
      </c>
      <c r="Q146" s="191">
        <v>0.10842</v>
      </c>
      <c r="R146" s="191">
        <f>Q146*H146</f>
        <v>0.37947000000000003</v>
      </c>
      <c r="S146" s="191">
        <v>0</v>
      </c>
      <c r="T146" s="192">
        <f>S146*H146</f>
        <v>0</v>
      </c>
      <c r="AR146" s="24" t="s">
        <v>138</v>
      </c>
      <c r="AT146" s="24" t="s">
        <v>141</v>
      </c>
      <c r="AU146" s="24" t="s">
        <v>84</v>
      </c>
      <c r="AY146" s="24" t="s">
        <v>139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24" t="s">
        <v>82</v>
      </c>
      <c r="BK146" s="193">
        <f>ROUND(I146*H146,2)</f>
        <v>0</v>
      </c>
      <c r="BL146" s="24" t="s">
        <v>138</v>
      </c>
      <c r="BM146" s="24" t="s">
        <v>266</v>
      </c>
    </row>
    <row r="147" spans="2:65" s="1" customFormat="1" ht="27">
      <c r="B147" s="41"/>
      <c r="D147" s="198" t="s">
        <v>146</v>
      </c>
      <c r="F147" s="199" t="s">
        <v>267</v>
      </c>
      <c r="I147" s="196"/>
      <c r="L147" s="41"/>
      <c r="M147" s="197"/>
      <c r="N147" s="42"/>
      <c r="O147" s="42"/>
      <c r="P147" s="42"/>
      <c r="Q147" s="42"/>
      <c r="R147" s="42"/>
      <c r="S147" s="42"/>
      <c r="T147" s="70"/>
      <c r="AT147" s="24" t="s">
        <v>146</v>
      </c>
      <c r="AU147" s="24" t="s">
        <v>84</v>
      </c>
    </row>
    <row r="148" spans="2:65" s="12" customFormat="1" ht="13.5">
      <c r="B148" s="203"/>
      <c r="D148" s="198" t="s">
        <v>204</v>
      </c>
      <c r="E148" s="204" t="s">
        <v>5</v>
      </c>
      <c r="F148" s="205" t="s">
        <v>268</v>
      </c>
      <c r="H148" s="206" t="s">
        <v>5</v>
      </c>
      <c r="I148" s="207"/>
      <c r="L148" s="203"/>
      <c r="M148" s="208"/>
      <c r="N148" s="209"/>
      <c r="O148" s="209"/>
      <c r="P148" s="209"/>
      <c r="Q148" s="209"/>
      <c r="R148" s="209"/>
      <c r="S148" s="209"/>
      <c r="T148" s="210"/>
      <c r="AT148" s="206" t="s">
        <v>204</v>
      </c>
      <c r="AU148" s="206" t="s">
        <v>84</v>
      </c>
      <c r="AV148" s="12" t="s">
        <v>82</v>
      </c>
      <c r="AW148" s="12" t="s">
        <v>39</v>
      </c>
      <c r="AX148" s="12" t="s">
        <v>76</v>
      </c>
      <c r="AY148" s="206" t="s">
        <v>139</v>
      </c>
    </row>
    <row r="149" spans="2:65" s="13" customFormat="1" ht="13.5">
      <c r="B149" s="211"/>
      <c r="D149" s="198" t="s">
        <v>204</v>
      </c>
      <c r="E149" s="212" t="s">
        <v>5</v>
      </c>
      <c r="F149" s="213" t="s">
        <v>269</v>
      </c>
      <c r="H149" s="214">
        <v>3.5</v>
      </c>
      <c r="I149" s="215"/>
      <c r="L149" s="211"/>
      <c r="M149" s="216"/>
      <c r="N149" s="217"/>
      <c r="O149" s="217"/>
      <c r="P149" s="217"/>
      <c r="Q149" s="217"/>
      <c r="R149" s="217"/>
      <c r="S149" s="217"/>
      <c r="T149" s="218"/>
      <c r="AT149" s="212" t="s">
        <v>204</v>
      </c>
      <c r="AU149" s="212" t="s">
        <v>84</v>
      </c>
      <c r="AV149" s="13" t="s">
        <v>84</v>
      </c>
      <c r="AW149" s="13" t="s">
        <v>39</v>
      </c>
      <c r="AX149" s="13" t="s">
        <v>76</v>
      </c>
      <c r="AY149" s="212" t="s">
        <v>139</v>
      </c>
    </row>
    <row r="150" spans="2:65" s="14" customFormat="1" ht="13.5">
      <c r="B150" s="219"/>
      <c r="D150" s="194" t="s">
        <v>204</v>
      </c>
      <c r="E150" s="220" t="s">
        <v>5</v>
      </c>
      <c r="F150" s="221" t="s">
        <v>207</v>
      </c>
      <c r="H150" s="222">
        <v>3.5</v>
      </c>
      <c r="I150" s="223"/>
      <c r="L150" s="219"/>
      <c r="M150" s="224"/>
      <c r="N150" s="225"/>
      <c r="O150" s="225"/>
      <c r="P150" s="225"/>
      <c r="Q150" s="225"/>
      <c r="R150" s="225"/>
      <c r="S150" s="225"/>
      <c r="T150" s="226"/>
      <c r="AT150" s="227" t="s">
        <v>204</v>
      </c>
      <c r="AU150" s="227" t="s">
        <v>84</v>
      </c>
      <c r="AV150" s="14" t="s">
        <v>138</v>
      </c>
      <c r="AW150" s="14" t="s">
        <v>39</v>
      </c>
      <c r="AX150" s="14" t="s">
        <v>82</v>
      </c>
      <c r="AY150" s="227" t="s">
        <v>139</v>
      </c>
    </row>
    <row r="151" spans="2:65" s="1" customFormat="1" ht="22.5" customHeight="1">
      <c r="B151" s="181"/>
      <c r="C151" s="182" t="s">
        <v>270</v>
      </c>
      <c r="D151" s="182" t="s">
        <v>141</v>
      </c>
      <c r="E151" s="183" t="s">
        <v>271</v>
      </c>
      <c r="F151" s="184" t="s">
        <v>272</v>
      </c>
      <c r="G151" s="185" t="s">
        <v>234</v>
      </c>
      <c r="H151" s="186">
        <v>3.5</v>
      </c>
      <c r="I151" s="187"/>
      <c r="J151" s="188">
        <f>ROUND(I151*H151,2)</f>
        <v>0</v>
      </c>
      <c r="K151" s="184" t="s">
        <v>201</v>
      </c>
      <c r="L151" s="41"/>
      <c r="M151" s="189" t="s">
        <v>5</v>
      </c>
      <c r="N151" s="190" t="s">
        <v>47</v>
      </c>
      <c r="O151" s="42"/>
      <c r="P151" s="191">
        <f>O151*H151</f>
        <v>0</v>
      </c>
      <c r="Q151" s="191">
        <v>7.8499999999999993E-3</v>
      </c>
      <c r="R151" s="191">
        <f>Q151*H151</f>
        <v>2.7474999999999999E-2</v>
      </c>
      <c r="S151" s="191">
        <v>0</v>
      </c>
      <c r="T151" s="192">
        <f>S151*H151</f>
        <v>0</v>
      </c>
      <c r="AR151" s="24" t="s">
        <v>138</v>
      </c>
      <c r="AT151" s="24" t="s">
        <v>141</v>
      </c>
      <c r="AU151" s="24" t="s">
        <v>84</v>
      </c>
      <c r="AY151" s="24" t="s">
        <v>139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24" t="s">
        <v>82</v>
      </c>
      <c r="BK151" s="193">
        <f>ROUND(I151*H151,2)</f>
        <v>0</v>
      </c>
      <c r="BL151" s="24" t="s">
        <v>138</v>
      </c>
      <c r="BM151" s="24" t="s">
        <v>273</v>
      </c>
    </row>
    <row r="152" spans="2:65" s="1" customFormat="1" ht="27">
      <c r="B152" s="41"/>
      <c r="D152" s="198" t="s">
        <v>146</v>
      </c>
      <c r="F152" s="199" t="s">
        <v>274</v>
      </c>
      <c r="I152" s="196"/>
      <c r="L152" s="41"/>
      <c r="M152" s="197"/>
      <c r="N152" s="42"/>
      <c r="O152" s="42"/>
      <c r="P152" s="42"/>
      <c r="Q152" s="42"/>
      <c r="R152" s="42"/>
      <c r="S152" s="42"/>
      <c r="T152" s="70"/>
      <c r="AT152" s="24" t="s">
        <v>146</v>
      </c>
      <c r="AU152" s="24" t="s">
        <v>84</v>
      </c>
    </row>
    <row r="153" spans="2:65" s="13" customFormat="1" ht="13.5">
      <c r="B153" s="211"/>
      <c r="D153" s="198" t="s">
        <v>204</v>
      </c>
      <c r="E153" s="212" t="s">
        <v>5</v>
      </c>
      <c r="F153" s="213" t="s">
        <v>275</v>
      </c>
      <c r="H153" s="214">
        <v>3.5</v>
      </c>
      <c r="I153" s="215"/>
      <c r="L153" s="211"/>
      <c r="M153" s="216"/>
      <c r="N153" s="217"/>
      <c r="O153" s="217"/>
      <c r="P153" s="217"/>
      <c r="Q153" s="217"/>
      <c r="R153" s="217"/>
      <c r="S153" s="217"/>
      <c r="T153" s="218"/>
      <c r="AT153" s="212" t="s">
        <v>204</v>
      </c>
      <c r="AU153" s="212" t="s">
        <v>84</v>
      </c>
      <c r="AV153" s="13" t="s">
        <v>84</v>
      </c>
      <c r="AW153" s="13" t="s">
        <v>39</v>
      </c>
      <c r="AX153" s="13" t="s">
        <v>76</v>
      </c>
      <c r="AY153" s="212" t="s">
        <v>139</v>
      </c>
    </row>
    <row r="154" spans="2:65" s="14" customFormat="1" ht="13.5">
      <c r="B154" s="219"/>
      <c r="D154" s="198" t="s">
        <v>204</v>
      </c>
      <c r="E154" s="238" t="s">
        <v>5</v>
      </c>
      <c r="F154" s="239" t="s">
        <v>207</v>
      </c>
      <c r="H154" s="240">
        <v>3.5</v>
      </c>
      <c r="I154" s="223"/>
      <c r="L154" s="219"/>
      <c r="M154" s="224"/>
      <c r="N154" s="225"/>
      <c r="O154" s="225"/>
      <c r="P154" s="225"/>
      <c r="Q154" s="225"/>
      <c r="R154" s="225"/>
      <c r="S154" s="225"/>
      <c r="T154" s="226"/>
      <c r="AT154" s="227" t="s">
        <v>204</v>
      </c>
      <c r="AU154" s="227" t="s">
        <v>84</v>
      </c>
      <c r="AV154" s="14" t="s">
        <v>138</v>
      </c>
      <c r="AW154" s="14" t="s">
        <v>39</v>
      </c>
      <c r="AX154" s="14" t="s">
        <v>82</v>
      </c>
      <c r="AY154" s="227" t="s">
        <v>139</v>
      </c>
    </row>
    <row r="155" spans="2:65" s="11" customFormat="1" ht="29.85" customHeight="1">
      <c r="B155" s="167"/>
      <c r="D155" s="178" t="s">
        <v>75</v>
      </c>
      <c r="E155" s="179" t="s">
        <v>166</v>
      </c>
      <c r="F155" s="179" t="s">
        <v>276</v>
      </c>
      <c r="I155" s="170"/>
      <c r="J155" s="180">
        <f>BK155</f>
        <v>0</v>
      </c>
      <c r="L155" s="167"/>
      <c r="M155" s="172"/>
      <c r="N155" s="173"/>
      <c r="O155" s="173"/>
      <c r="P155" s="174">
        <f>SUM(P156:P195)</f>
        <v>0</v>
      </c>
      <c r="Q155" s="173"/>
      <c r="R155" s="174">
        <f>SUM(R156:R195)</f>
        <v>7.7736892300000004</v>
      </c>
      <c r="S155" s="173"/>
      <c r="T155" s="175">
        <f>SUM(T156:T195)</f>
        <v>0</v>
      </c>
      <c r="AR155" s="168" t="s">
        <v>82</v>
      </c>
      <c r="AT155" s="176" t="s">
        <v>75</v>
      </c>
      <c r="AU155" s="176" t="s">
        <v>82</v>
      </c>
      <c r="AY155" s="168" t="s">
        <v>139</v>
      </c>
      <c r="BK155" s="177">
        <f>SUM(BK156:BK195)</f>
        <v>0</v>
      </c>
    </row>
    <row r="156" spans="2:65" s="1" customFormat="1" ht="22.5" customHeight="1">
      <c r="B156" s="181"/>
      <c r="C156" s="182" t="s">
        <v>277</v>
      </c>
      <c r="D156" s="182" t="s">
        <v>141</v>
      </c>
      <c r="E156" s="183" t="s">
        <v>278</v>
      </c>
      <c r="F156" s="184" t="s">
        <v>279</v>
      </c>
      <c r="G156" s="185" t="s">
        <v>234</v>
      </c>
      <c r="H156" s="186">
        <v>332.5</v>
      </c>
      <c r="I156" s="187"/>
      <c r="J156" s="188">
        <f>ROUND(I156*H156,2)</f>
        <v>0</v>
      </c>
      <c r="K156" s="184" t="s">
        <v>201</v>
      </c>
      <c r="L156" s="41"/>
      <c r="M156" s="189" t="s">
        <v>5</v>
      </c>
      <c r="N156" s="190" t="s">
        <v>47</v>
      </c>
      <c r="O156" s="42"/>
      <c r="P156" s="191">
        <f>O156*H156</f>
        <v>0</v>
      </c>
      <c r="Q156" s="191">
        <v>1.4E-3</v>
      </c>
      <c r="R156" s="191">
        <f>Q156*H156</f>
        <v>0.46549999999999997</v>
      </c>
      <c r="S156" s="191">
        <v>0</v>
      </c>
      <c r="T156" s="192">
        <f>S156*H156</f>
        <v>0</v>
      </c>
      <c r="AR156" s="24" t="s">
        <v>138</v>
      </c>
      <c r="AT156" s="24" t="s">
        <v>141</v>
      </c>
      <c r="AU156" s="24" t="s">
        <v>84</v>
      </c>
      <c r="AY156" s="24" t="s">
        <v>139</v>
      </c>
      <c r="BE156" s="193">
        <f>IF(N156="základní",J156,0)</f>
        <v>0</v>
      </c>
      <c r="BF156" s="193">
        <f>IF(N156="snížená",J156,0)</f>
        <v>0</v>
      </c>
      <c r="BG156" s="193">
        <f>IF(N156="zákl. přenesená",J156,0)</f>
        <v>0</v>
      </c>
      <c r="BH156" s="193">
        <f>IF(N156="sníž. přenesená",J156,0)</f>
        <v>0</v>
      </c>
      <c r="BI156" s="193">
        <f>IF(N156="nulová",J156,0)</f>
        <v>0</v>
      </c>
      <c r="BJ156" s="24" t="s">
        <v>82</v>
      </c>
      <c r="BK156" s="193">
        <f>ROUND(I156*H156,2)</f>
        <v>0</v>
      </c>
      <c r="BL156" s="24" t="s">
        <v>138</v>
      </c>
      <c r="BM156" s="24" t="s">
        <v>280</v>
      </c>
    </row>
    <row r="157" spans="2:65" s="1" customFormat="1" ht="27">
      <c r="B157" s="41"/>
      <c r="D157" s="198" t="s">
        <v>146</v>
      </c>
      <c r="F157" s="199" t="s">
        <v>281</v>
      </c>
      <c r="I157" s="196"/>
      <c r="L157" s="41"/>
      <c r="M157" s="197"/>
      <c r="N157" s="42"/>
      <c r="O157" s="42"/>
      <c r="P157" s="42"/>
      <c r="Q157" s="42"/>
      <c r="R157" s="42"/>
      <c r="S157" s="42"/>
      <c r="T157" s="70"/>
      <c r="AT157" s="24" t="s">
        <v>146</v>
      </c>
      <c r="AU157" s="24" t="s">
        <v>84</v>
      </c>
    </row>
    <row r="158" spans="2:65" s="12" customFormat="1" ht="13.5">
      <c r="B158" s="203"/>
      <c r="D158" s="198" t="s">
        <v>204</v>
      </c>
      <c r="E158" s="204" t="s">
        <v>5</v>
      </c>
      <c r="F158" s="205" t="s">
        <v>282</v>
      </c>
      <c r="H158" s="206" t="s">
        <v>5</v>
      </c>
      <c r="I158" s="207"/>
      <c r="L158" s="203"/>
      <c r="M158" s="208"/>
      <c r="N158" s="209"/>
      <c r="O158" s="209"/>
      <c r="P158" s="209"/>
      <c r="Q158" s="209"/>
      <c r="R158" s="209"/>
      <c r="S158" s="209"/>
      <c r="T158" s="210"/>
      <c r="AT158" s="206" t="s">
        <v>204</v>
      </c>
      <c r="AU158" s="206" t="s">
        <v>84</v>
      </c>
      <c r="AV158" s="12" t="s">
        <v>82</v>
      </c>
      <c r="AW158" s="12" t="s">
        <v>39</v>
      </c>
      <c r="AX158" s="12" t="s">
        <v>76</v>
      </c>
      <c r="AY158" s="206" t="s">
        <v>139</v>
      </c>
    </row>
    <row r="159" spans="2:65" s="13" customFormat="1" ht="13.5">
      <c r="B159" s="211"/>
      <c r="D159" s="198" t="s">
        <v>204</v>
      </c>
      <c r="E159" s="212" t="s">
        <v>5</v>
      </c>
      <c r="F159" s="213" t="s">
        <v>283</v>
      </c>
      <c r="H159" s="214">
        <v>332.5</v>
      </c>
      <c r="I159" s="215"/>
      <c r="L159" s="211"/>
      <c r="M159" s="216"/>
      <c r="N159" s="217"/>
      <c r="O159" s="217"/>
      <c r="P159" s="217"/>
      <c r="Q159" s="217"/>
      <c r="R159" s="217"/>
      <c r="S159" s="217"/>
      <c r="T159" s="218"/>
      <c r="AT159" s="212" t="s">
        <v>204</v>
      </c>
      <c r="AU159" s="212" t="s">
        <v>84</v>
      </c>
      <c r="AV159" s="13" t="s">
        <v>84</v>
      </c>
      <c r="AW159" s="13" t="s">
        <v>39</v>
      </c>
      <c r="AX159" s="13" t="s">
        <v>76</v>
      </c>
      <c r="AY159" s="212" t="s">
        <v>139</v>
      </c>
    </row>
    <row r="160" spans="2:65" s="14" customFormat="1" ht="13.5">
      <c r="B160" s="219"/>
      <c r="D160" s="194" t="s">
        <v>204</v>
      </c>
      <c r="E160" s="220" t="s">
        <v>5</v>
      </c>
      <c r="F160" s="221" t="s">
        <v>207</v>
      </c>
      <c r="H160" s="222">
        <v>332.5</v>
      </c>
      <c r="I160" s="223"/>
      <c r="L160" s="219"/>
      <c r="M160" s="224"/>
      <c r="N160" s="225"/>
      <c r="O160" s="225"/>
      <c r="P160" s="225"/>
      <c r="Q160" s="225"/>
      <c r="R160" s="225"/>
      <c r="S160" s="225"/>
      <c r="T160" s="226"/>
      <c r="AT160" s="227" t="s">
        <v>204</v>
      </c>
      <c r="AU160" s="227" t="s">
        <v>84</v>
      </c>
      <c r="AV160" s="14" t="s">
        <v>138</v>
      </c>
      <c r="AW160" s="14" t="s">
        <v>39</v>
      </c>
      <c r="AX160" s="14" t="s">
        <v>82</v>
      </c>
      <c r="AY160" s="227" t="s">
        <v>139</v>
      </c>
    </row>
    <row r="161" spans="2:65" s="1" customFormat="1" ht="22.5" customHeight="1">
      <c r="B161" s="181"/>
      <c r="C161" s="182" t="s">
        <v>284</v>
      </c>
      <c r="D161" s="182" t="s">
        <v>141</v>
      </c>
      <c r="E161" s="183" t="s">
        <v>285</v>
      </c>
      <c r="F161" s="184" t="s">
        <v>286</v>
      </c>
      <c r="G161" s="185" t="s">
        <v>234</v>
      </c>
      <c r="H161" s="186">
        <v>322.5</v>
      </c>
      <c r="I161" s="187"/>
      <c r="J161" s="188">
        <f>ROUND(I161*H161,2)</f>
        <v>0</v>
      </c>
      <c r="K161" s="184" t="s">
        <v>201</v>
      </c>
      <c r="L161" s="41"/>
      <c r="M161" s="189" t="s">
        <v>5</v>
      </c>
      <c r="N161" s="190" t="s">
        <v>47</v>
      </c>
      <c r="O161" s="42"/>
      <c r="P161" s="191">
        <f>O161*H161</f>
        <v>0</v>
      </c>
      <c r="Q161" s="191">
        <v>1.3129999999999999E-2</v>
      </c>
      <c r="R161" s="191">
        <f>Q161*H161</f>
        <v>4.2344249999999999</v>
      </c>
      <c r="S161" s="191">
        <v>0</v>
      </c>
      <c r="T161" s="192">
        <f>S161*H161</f>
        <v>0</v>
      </c>
      <c r="AR161" s="24" t="s">
        <v>138</v>
      </c>
      <c r="AT161" s="24" t="s">
        <v>141</v>
      </c>
      <c r="AU161" s="24" t="s">
        <v>84</v>
      </c>
      <c r="AY161" s="24" t="s">
        <v>139</v>
      </c>
      <c r="BE161" s="193">
        <f>IF(N161="základní",J161,0)</f>
        <v>0</v>
      </c>
      <c r="BF161" s="193">
        <f>IF(N161="snížená",J161,0)</f>
        <v>0</v>
      </c>
      <c r="BG161" s="193">
        <f>IF(N161="zákl. přenesená",J161,0)</f>
        <v>0</v>
      </c>
      <c r="BH161" s="193">
        <f>IF(N161="sníž. přenesená",J161,0)</f>
        <v>0</v>
      </c>
      <c r="BI161" s="193">
        <f>IF(N161="nulová",J161,0)</f>
        <v>0</v>
      </c>
      <c r="BJ161" s="24" t="s">
        <v>82</v>
      </c>
      <c r="BK161" s="193">
        <f>ROUND(I161*H161,2)</f>
        <v>0</v>
      </c>
      <c r="BL161" s="24" t="s">
        <v>138</v>
      </c>
      <c r="BM161" s="24" t="s">
        <v>287</v>
      </c>
    </row>
    <row r="162" spans="2:65" s="1" customFormat="1" ht="27">
      <c r="B162" s="41"/>
      <c r="D162" s="194" t="s">
        <v>146</v>
      </c>
      <c r="F162" s="195" t="s">
        <v>288</v>
      </c>
      <c r="I162" s="196"/>
      <c r="L162" s="41"/>
      <c r="M162" s="197"/>
      <c r="N162" s="42"/>
      <c r="O162" s="42"/>
      <c r="P162" s="42"/>
      <c r="Q162" s="42"/>
      <c r="R162" s="42"/>
      <c r="S162" s="42"/>
      <c r="T162" s="70"/>
      <c r="AT162" s="24" t="s">
        <v>146</v>
      </c>
      <c r="AU162" s="24" t="s">
        <v>84</v>
      </c>
    </row>
    <row r="163" spans="2:65" s="1" customFormat="1" ht="31.5" customHeight="1">
      <c r="B163" s="181"/>
      <c r="C163" s="182" t="s">
        <v>11</v>
      </c>
      <c r="D163" s="182" t="s">
        <v>141</v>
      </c>
      <c r="E163" s="183" t="s">
        <v>289</v>
      </c>
      <c r="F163" s="184" t="s">
        <v>290</v>
      </c>
      <c r="G163" s="185" t="s">
        <v>234</v>
      </c>
      <c r="H163" s="186">
        <v>322.5</v>
      </c>
      <c r="I163" s="187"/>
      <c r="J163" s="188">
        <f>ROUND(I163*H163,2)</f>
        <v>0</v>
      </c>
      <c r="K163" s="184" t="s">
        <v>201</v>
      </c>
      <c r="L163" s="41"/>
      <c r="M163" s="189" t="s">
        <v>5</v>
      </c>
      <c r="N163" s="190" t="s">
        <v>47</v>
      </c>
      <c r="O163" s="42"/>
      <c r="P163" s="191">
        <f>O163*H163</f>
        <v>0</v>
      </c>
      <c r="Q163" s="191">
        <v>5.2500000000000003E-3</v>
      </c>
      <c r="R163" s="191">
        <f>Q163*H163</f>
        <v>1.6931250000000002</v>
      </c>
      <c r="S163" s="191">
        <v>0</v>
      </c>
      <c r="T163" s="192">
        <f>S163*H163</f>
        <v>0</v>
      </c>
      <c r="AR163" s="24" t="s">
        <v>138</v>
      </c>
      <c r="AT163" s="24" t="s">
        <v>141</v>
      </c>
      <c r="AU163" s="24" t="s">
        <v>84</v>
      </c>
      <c r="AY163" s="24" t="s">
        <v>139</v>
      </c>
      <c r="BE163" s="193">
        <f>IF(N163="základní",J163,0)</f>
        <v>0</v>
      </c>
      <c r="BF163" s="193">
        <f>IF(N163="snížená",J163,0)</f>
        <v>0</v>
      </c>
      <c r="BG163" s="193">
        <f>IF(N163="zákl. přenesená",J163,0)</f>
        <v>0</v>
      </c>
      <c r="BH163" s="193">
        <f>IF(N163="sníž. přenesená",J163,0)</f>
        <v>0</v>
      </c>
      <c r="BI163" s="193">
        <f>IF(N163="nulová",J163,0)</f>
        <v>0</v>
      </c>
      <c r="BJ163" s="24" t="s">
        <v>82</v>
      </c>
      <c r="BK163" s="193">
        <f>ROUND(I163*H163,2)</f>
        <v>0</v>
      </c>
      <c r="BL163" s="24" t="s">
        <v>138</v>
      </c>
      <c r="BM163" s="24" t="s">
        <v>291</v>
      </c>
    </row>
    <row r="164" spans="2:65" s="1" customFormat="1" ht="27">
      <c r="B164" s="41"/>
      <c r="D164" s="194" t="s">
        <v>146</v>
      </c>
      <c r="F164" s="195" t="s">
        <v>292</v>
      </c>
      <c r="I164" s="196"/>
      <c r="L164" s="41"/>
      <c r="M164" s="197"/>
      <c r="N164" s="42"/>
      <c r="O164" s="42"/>
      <c r="P164" s="42"/>
      <c r="Q164" s="42"/>
      <c r="R164" s="42"/>
      <c r="S164" s="42"/>
      <c r="T164" s="70"/>
      <c r="AT164" s="24" t="s">
        <v>146</v>
      </c>
      <c r="AU164" s="24" t="s">
        <v>84</v>
      </c>
    </row>
    <row r="165" spans="2:65" s="1" customFormat="1" ht="22.5" customHeight="1">
      <c r="B165" s="181"/>
      <c r="C165" s="182" t="s">
        <v>293</v>
      </c>
      <c r="D165" s="182" t="s">
        <v>141</v>
      </c>
      <c r="E165" s="183" t="s">
        <v>294</v>
      </c>
      <c r="F165" s="184" t="s">
        <v>295</v>
      </c>
      <c r="G165" s="185" t="s">
        <v>234</v>
      </c>
      <c r="H165" s="186">
        <v>312.86</v>
      </c>
      <c r="I165" s="187"/>
      <c r="J165" s="188">
        <f>ROUND(I165*H165,2)</f>
        <v>0</v>
      </c>
      <c r="K165" s="184" t="s">
        <v>201</v>
      </c>
      <c r="L165" s="41"/>
      <c r="M165" s="189" t="s">
        <v>5</v>
      </c>
      <c r="N165" s="190" t="s">
        <v>47</v>
      </c>
      <c r="O165" s="42"/>
      <c r="P165" s="191">
        <f>O165*H165</f>
        <v>0</v>
      </c>
      <c r="Q165" s="191">
        <v>1.2E-4</v>
      </c>
      <c r="R165" s="191">
        <f>Q165*H165</f>
        <v>3.7543200000000006E-2</v>
      </c>
      <c r="S165" s="191">
        <v>0</v>
      </c>
      <c r="T165" s="192">
        <f>S165*H165</f>
        <v>0</v>
      </c>
      <c r="AR165" s="24" t="s">
        <v>138</v>
      </c>
      <c r="AT165" s="24" t="s">
        <v>141</v>
      </c>
      <c r="AU165" s="24" t="s">
        <v>84</v>
      </c>
      <c r="AY165" s="24" t="s">
        <v>139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24" t="s">
        <v>82</v>
      </c>
      <c r="BK165" s="193">
        <f>ROUND(I165*H165,2)</f>
        <v>0</v>
      </c>
      <c r="BL165" s="24" t="s">
        <v>138</v>
      </c>
      <c r="BM165" s="24" t="s">
        <v>296</v>
      </c>
    </row>
    <row r="166" spans="2:65" s="1" customFormat="1" ht="27">
      <c r="B166" s="41"/>
      <c r="D166" s="198" t="s">
        <v>146</v>
      </c>
      <c r="F166" s="199" t="s">
        <v>297</v>
      </c>
      <c r="I166" s="196"/>
      <c r="L166" s="41"/>
      <c r="M166" s="197"/>
      <c r="N166" s="42"/>
      <c r="O166" s="42"/>
      <c r="P166" s="42"/>
      <c r="Q166" s="42"/>
      <c r="R166" s="42"/>
      <c r="S166" s="42"/>
      <c r="T166" s="70"/>
      <c r="AT166" s="24" t="s">
        <v>146</v>
      </c>
      <c r="AU166" s="24" t="s">
        <v>84</v>
      </c>
    </row>
    <row r="167" spans="2:65" s="12" customFormat="1" ht="13.5">
      <c r="B167" s="203"/>
      <c r="D167" s="198" t="s">
        <v>204</v>
      </c>
      <c r="E167" s="204" t="s">
        <v>5</v>
      </c>
      <c r="F167" s="205" t="s">
        <v>298</v>
      </c>
      <c r="H167" s="206" t="s">
        <v>5</v>
      </c>
      <c r="I167" s="207"/>
      <c r="L167" s="203"/>
      <c r="M167" s="208"/>
      <c r="N167" s="209"/>
      <c r="O167" s="209"/>
      <c r="P167" s="209"/>
      <c r="Q167" s="209"/>
      <c r="R167" s="209"/>
      <c r="S167" s="209"/>
      <c r="T167" s="210"/>
      <c r="AT167" s="206" t="s">
        <v>204</v>
      </c>
      <c r="AU167" s="206" t="s">
        <v>84</v>
      </c>
      <c r="AV167" s="12" t="s">
        <v>82</v>
      </c>
      <c r="AW167" s="12" t="s">
        <v>39</v>
      </c>
      <c r="AX167" s="12" t="s">
        <v>76</v>
      </c>
      <c r="AY167" s="206" t="s">
        <v>139</v>
      </c>
    </row>
    <row r="168" spans="2:65" s="13" customFormat="1" ht="13.5">
      <c r="B168" s="211"/>
      <c r="D168" s="198" t="s">
        <v>204</v>
      </c>
      <c r="E168" s="212" t="s">
        <v>5</v>
      </c>
      <c r="F168" s="213" t="s">
        <v>299</v>
      </c>
      <c r="H168" s="214">
        <v>312.86</v>
      </c>
      <c r="I168" s="215"/>
      <c r="L168" s="211"/>
      <c r="M168" s="216"/>
      <c r="N168" s="217"/>
      <c r="O168" s="217"/>
      <c r="P168" s="217"/>
      <c r="Q168" s="217"/>
      <c r="R168" s="217"/>
      <c r="S168" s="217"/>
      <c r="T168" s="218"/>
      <c r="AT168" s="212" t="s">
        <v>204</v>
      </c>
      <c r="AU168" s="212" t="s">
        <v>84</v>
      </c>
      <c r="AV168" s="13" t="s">
        <v>84</v>
      </c>
      <c r="AW168" s="13" t="s">
        <v>39</v>
      </c>
      <c r="AX168" s="13" t="s">
        <v>76</v>
      </c>
      <c r="AY168" s="212" t="s">
        <v>139</v>
      </c>
    </row>
    <row r="169" spans="2:65" s="14" customFormat="1" ht="13.5">
      <c r="B169" s="219"/>
      <c r="D169" s="194" t="s">
        <v>204</v>
      </c>
      <c r="E169" s="220" t="s">
        <v>5</v>
      </c>
      <c r="F169" s="221" t="s">
        <v>207</v>
      </c>
      <c r="H169" s="222">
        <v>312.86</v>
      </c>
      <c r="I169" s="223"/>
      <c r="L169" s="219"/>
      <c r="M169" s="224"/>
      <c r="N169" s="225"/>
      <c r="O169" s="225"/>
      <c r="P169" s="225"/>
      <c r="Q169" s="225"/>
      <c r="R169" s="225"/>
      <c r="S169" s="225"/>
      <c r="T169" s="226"/>
      <c r="AT169" s="227" t="s">
        <v>204</v>
      </c>
      <c r="AU169" s="227" t="s">
        <v>84</v>
      </c>
      <c r="AV169" s="14" t="s">
        <v>138</v>
      </c>
      <c r="AW169" s="14" t="s">
        <v>39</v>
      </c>
      <c r="AX169" s="14" t="s">
        <v>82</v>
      </c>
      <c r="AY169" s="227" t="s">
        <v>139</v>
      </c>
    </row>
    <row r="170" spans="2:65" s="1" customFormat="1" ht="22.5" customHeight="1">
      <c r="B170" s="181"/>
      <c r="C170" s="182" t="s">
        <v>300</v>
      </c>
      <c r="D170" s="182" t="s">
        <v>141</v>
      </c>
      <c r="E170" s="183" t="s">
        <v>301</v>
      </c>
      <c r="F170" s="184" t="s">
        <v>302</v>
      </c>
      <c r="G170" s="185" t="s">
        <v>234</v>
      </c>
      <c r="H170" s="186">
        <v>100</v>
      </c>
      <c r="I170" s="187"/>
      <c r="J170" s="188">
        <f>ROUND(I170*H170,2)</f>
        <v>0</v>
      </c>
      <c r="K170" s="184" t="s">
        <v>201</v>
      </c>
      <c r="L170" s="41"/>
      <c r="M170" s="189" t="s">
        <v>5</v>
      </c>
      <c r="N170" s="190" t="s">
        <v>47</v>
      </c>
      <c r="O170" s="42"/>
      <c r="P170" s="191">
        <f>O170*H170</f>
        <v>0</v>
      </c>
      <c r="Q170" s="191">
        <v>2.4000000000000001E-4</v>
      </c>
      <c r="R170" s="191">
        <f>Q170*H170</f>
        <v>2.4E-2</v>
      </c>
      <c r="S170" s="191">
        <v>0</v>
      </c>
      <c r="T170" s="192">
        <f>S170*H170</f>
        <v>0</v>
      </c>
      <c r="AR170" s="24" t="s">
        <v>138</v>
      </c>
      <c r="AT170" s="24" t="s">
        <v>141</v>
      </c>
      <c r="AU170" s="24" t="s">
        <v>84</v>
      </c>
      <c r="AY170" s="24" t="s">
        <v>139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24" t="s">
        <v>82</v>
      </c>
      <c r="BK170" s="193">
        <f>ROUND(I170*H170,2)</f>
        <v>0</v>
      </c>
      <c r="BL170" s="24" t="s">
        <v>138</v>
      </c>
      <c r="BM170" s="24" t="s">
        <v>303</v>
      </c>
    </row>
    <row r="171" spans="2:65" s="1" customFormat="1" ht="27">
      <c r="B171" s="41"/>
      <c r="D171" s="194" t="s">
        <v>146</v>
      </c>
      <c r="F171" s="195" t="s">
        <v>304</v>
      </c>
      <c r="I171" s="196"/>
      <c r="L171" s="41"/>
      <c r="M171" s="197"/>
      <c r="N171" s="42"/>
      <c r="O171" s="42"/>
      <c r="P171" s="42"/>
      <c r="Q171" s="42"/>
      <c r="R171" s="42"/>
      <c r="S171" s="42"/>
      <c r="T171" s="70"/>
      <c r="AT171" s="24" t="s">
        <v>146</v>
      </c>
      <c r="AU171" s="24" t="s">
        <v>84</v>
      </c>
    </row>
    <row r="172" spans="2:65" s="1" customFormat="1" ht="22.5" customHeight="1">
      <c r="B172" s="181"/>
      <c r="C172" s="182" t="s">
        <v>305</v>
      </c>
      <c r="D172" s="182" t="s">
        <v>141</v>
      </c>
      <c r="E172" s="183" t="s">
        <v>306</v>
      </c>
      <c r="F172" s="184" t="s">
        <v>307</v>
      </c>
      <c r="G172" s="185" t="s">
        <v>234</v>
      </c>
      <c r="H172" s="186">
        <v>332.5</v>
      </c>
      <c r="I172" s="187"/>
      <c r="J172" s="188">
        <f>ROUND(I172*H172,2)</f>
        <v>0</v>
      </c>
      <c r="K172" s="184" t="s">
        <v>5</v>
      </c>
      <c r="L172" s="41"/>
      <c r="M172" s="189" t="s">
        <v>5</v>
      </c>
      <c r="N172" s="190" t="s">
        <v>47</v>
      </c>
      <c r="O172" s="42"/>
      <c r="P172" s="191">
        <f>O172*H172</f>
        <v>0</v>
      </c>
      <c r="Q172" s="191">
        <v>0</v>
      </c>
      <c r="R172" s="191">
        <f>Q172*H172</f>
        <v>0</v>
      </c>
      <c r="S172" s="191">
        <v>0</v>
      </c>
      <c r="T172" s="192">
        <f>S172*H172</f>
        <v>0</v>
      </c>
      <c r="AR172" s="24" t="s">
        <v>138</v>
      </c>
      <c r="AT172" s="24" t="s">
        <v>141</v>
      </c>
      <c r="AU172" s="24" t="s">
        <v>84</v>
      </c>
      <c r="AY172" s="24" t="s">
        <v>139</v>
      </c>
      <c r="BE172" s="193">
        <f>IF(N172="základní",J172,0)</f>
        <v>0</v>
      </c>
      <c r="BF172" s="193">
        <f>IF(N172="snížená",J172,0)</f>
        <v>0</v>
      </c>
      <c r="BG172" s="193">
        <f>IF(N172="zákl. přenesená",J172,0)</f>
        <v>0</v>
      </c>
      <c r="BH172" s="193">
        <f>IF(N172="sníž. přenesená",J172,0)</f>
        <v>0</v>
      </c>
      <c r="BI172" s="193">
        <f>IF(N172="nulová",J172,0)</f>
        <v>0</v>
      </c>
      <c r="BJ172" s="24" t="s">
        <v>82</v>
      </c>
      <c r="BK172" s="193">
        <f>ROUND(I172*H172,2)</f>
        <v>0</v>
      </c>
      <c r="BL172" s="24" t="s">
        <v>138</v>
      </c>
      <c r="BM172" s="24" t="s">
        <v>308</v>
      </c>
    </row>
    <row r="173" spans="2:65" s="1" customFormat="1" ht="31.5" customHeight="1">
      <c r="B173" s="181"/>
      <c r="C173" s="182" t="s">
        <v>309</v>
      </c>
      <c r="D173" s="182" t="s">
        <v>141</v>
      </c>
      <c r="E173" s="183" t="s">
        <v>310</v>
      </c>
      <c r="F173" s="184" t="s">
        <v>311</v>
      </c>
      <c r="G173" s="185" t="s">
        <v>200</v>
      </c>
      <c r="H173" s="186">
        <v>0.48099999999999998</v>
      </c>
      <c r="I173" s="187"/>
      <c r="J173" s="188">
        <f>ROUND(I173*H173,2)</f>
        <v>0</v>
      </c>
      <c r="K173" s="184" t="s">
        <v>201</v>
      </c>
      <c r="L173" s="41"/>
      <c r="M173" s="189" t="s">
        <v>5</v>
      </c>
      <c r="N173" s="190" t="s">
        <v>47</v>
      </c>
      <c r="O173" s="42"/>
      <c r="P173" s="191">
        <f>O173*H173</f>
        <v>0</v>
      </c>
      <c r="Q173" s="191">
        <v>2.45329</v>
      </c>
      <c r="R173" s="191">
        <f>Q173*H173</f>
        <v>1.1800324899999999</v>
      </c>
      <c r="S173" s="191">
        <v>0</v>
      </c>
      <c r="T173" s="192">
        <f>S173*H173</f>
        <v>0</v>
      </c>
      <c r="AR173" s="24" t="s">
        <v>138</v>
      </c>
      <c r="AT173" s="24" t="s">
        <v>141</v>
      </c>
      <c r="AU173" s="24" t="s">
        <v>84</v>
      </c>
      <c r="AY173" s="24" t="s">
        <v>139</v>
      </c>
      <c r="BE173" s="193">
        <f>IF(N173="základní",J173,0)</f>
        <v>0</v>
      </c>
      <c r="BF173" s="193">
        <f>IF(N173="snížená",J173,0)</f>
        <v>0</v>
      </c>
      <c r="BG173" s="193">
        <f>IF(N173="zákl. přenesená",J173,0)</f>
        <v>0</v>
      </c>
      <c r="BH173" s="193">
        <f>IF(N173="sníž. přenesená",J173,0)</f>
        <v>0</v>
      </c>
      <c r="BI173" s="193">
        <f>IF(N173="nulová",J173,0)</f>
        <v>0</v>
      </c>
      <c r="BJ173" s="24" t="s">
        <v>82</v>
      </c>
      <c r="BK173" s="193">
        <f>ROUND(I173*H173,2)</f>
        <v>0</v>
      </c>
      <c r="BL173" s="24" t="s">
        <v>138</v>
      </c>
      <c r="BM173" s="24" t="s">
        <v>312</v>
      </c>
    </row>
    <row r="174" spans="2:65" s="1" customFormat="1" ht="13.5">
      <c r="B174" s="41"/>
      <c r="D174" s="198" t="s">
        <v>146</v>
      </c>
      <c r="F174" s="199" t="s">
        <v>313</v>
      </c>
      <c r="I174" s="196"/>
      <c r="L174" s="41"/>
      <c r="M174" s="197"/>
      <c r="N174" s="42"/>
      <c r="O174" s="42"/>
      <c r="P174" s="42"/>
      <c r="Q174" s="42"/>
      <c r="R174" s="42"/>
      <c r="S174" s="42"/>
      <c r="T174" s="70"/>
      <c r="AT174" s="24" t="s">
        <v>146</v>
      </c>
      <c r="AU174" s="24" t="s">
        <v>84</v>
      </c>
    </row>
    <row r="175" spans="2:65" s="12" customFormat="1" ht="13.5">
      <c r="B175" s="203"/>
      <c r="D175" s="198" t="s">
        <v>204</v>
      </c>
      <c r="E175" s="204" t="s">
        <v>5</v>
      </c>
      <c r="F175" s="205" t="s">
        <v>314</v>
      </c>
      <c r="H175" s="206" t="s">
        <v>5</v>
      </c>
      <c r="I175" s="207"/>
      <c r="L175" s="203"/>
      <c r="M175" s="208"/>
      <c r="N175" s="209"/>
      <c r="O175" s="209"/>
      <c r="P175" s="209"/>
      <c r="Q175" s="209"/>
      <c r="R175" s="209"/>
      <c r="S175" s="209"/>
      <c r="T175" s="210"/>
      <c r="AT175" s="206" t="s">
        <v>204</v>
      </c>
      <c r="AU175" s="206" t="s">
        <v>84</v>
      </c>
      <c r="AV175" s="12" t="s">
        <v>82</v>
      </c>
      <c r="AW175" s="12" t="s">
        <v>39</v>
      </c>
      <c r="AX175" s="12" t="s">
        <v>76</v>
      </c>
      <c r="AY175" s="206" t="s">
        <v>139</v>
      </c>
    </row>
    <row r="176" spans="2:65" s="13" customFormat="1" ht="13.5">
      <c r="B176" s="211"/>
      <c r="D176" s="198" t="s">
        <v>204</v>
      </c>
      <c r="E176" s="212" t="s">
        <v>5</v>
      </c>
      <c r="F176" s="213" t="s">
        <v>315</v>
      </c>
      <c r="H176" s="214">
        <v>0.48099999999999998</v>
      </c>
      <c r="I176" s="215"/>
      <c r="L176" s="211"/>
      <c r="M176" s="216"/>
      <c r="N176" s="217"/>
      <c r="O176" s="217"/>
      <c r="P176" s="217"/>
      <c r="Q176" s="217"/>
      <c r="R176" s="217"/>
      <c r="S176" s="217"/>
      <c r="T176" s="218"/>
      <c r="AT176" s="212" t="s">
        <v>204</v>
      </c>
      <c r="AU176" s="212" t="s">
        <v>84</v>
      </c>
      <c r="AV176" s="13" t="s">
        <v>84</v>
      </c>
      <c r="AW176" s="13" t="s">
        <v>39</v>
      </c>
      <c r="AX176" s="13" t="s">
        <v>76</v>
      </c>
      <c r="AY176" s="212" t="s">
        <v>139</v>
      </c>
    </row>
    <row r="177" spans="2:65" s="14" customFormat="1" ht="13.5">
      <c r="B177" s="219"/>
      <c r="D177" s="194" t="s">
        <v>204</v>
      </c>
      <c r="E177" s="220" t="s">
        <v>5</v>
      </c>
      <c r="F177" s="221" t="s">
        <v>207</v>
      </c>
      <c r="H177" s="222">
        <v>0.48099999999999998</v>
      </c>
      <c r="I177" s="223"/>
      <c r="L177" s="219"/>
      <c r="M177" s="224"/>
      <c r="N177" s="225"/>
      <c r="O177" s="225"/>
      <c r="P177" s="225"/>
      <c r="Q177" s="225"/>
      <c r="R177" s="225"/>
      <c r="S177" s="225"/>
      <c r="T177" s="226"/>
      <c r="AT177" s="227" t="s">
        <v>204</v>
      </c>
      <c r="AU177" s="227" t="s">
        <v>84</v>
      </c>
      <c r="AV177" s="14" t="s">
        <v>138</v>
      </c>
      <c r="AW177" s="14" t="s">
        <v>39</v>
      </c>
      <c r="AX177" s="14" t="s">
        <v>82</v>
      </c>
      <c r="AY177" s="227" t="s">
        <v>139</v>
      </c>
    </row>
    <row r="178" spans="2:65" s="1" customFormat="1" ht="31.5" customHeight="1">
      <c r="B178" s="181"/>
      <c r="C178" s="182" t="s">
        <v>316</v>
      </c>
      <c r="D178" s="182" t="s">
        <v>141</v>
      </c>
      <c r="E178" s="183" t="s">
        <v>317</v>
      </c>
      <c r="F178" s="184" t="s">
        <v>318</v>
      </c>
      <c r="G178" s="185" t="s">
        <v>200</v>
      </c>
      <c r="H178" s="186">
        <v>0.48099999999999998</v>
      </c>
      <c r="I178" s="187"/>
      <c r="J178" s="188">
        <f>ROUND(I178*H178,2)</f>
        <v>0</v>
      </c>
      <c r="K178" s="184" t="s">
        <v>201</v>
      </c>
      <c r="L178" s="41"/>
      <c r="M178" s="189" t="s">
        <v>5</v>
      </c>
      <c r="N178" s="190" t="s">
        <v>47</v>
      </c>
      <c r="O178" s="42"/>
      <c r="P178" s="191">
        <f>O178*H178</f>
        <v>0</v>
      </c>
      <c r="Q178" s="191">
        <v>0</v>
      </c>
      <c r="R178" s="191">
        <f>Q178*H178</f>
        <v>0</v>
      </c>
      <c r="S178" s="191">
        <v>0</v>
      </c>
      <c r="T178" s="192">
        <f>S178*H178</f>
        <v>0</v>
      </c>
      <c r="AR178" s="24" t="s">
        <v>138</v>
      </c>
      <c r="AT178" s="24" t="s">
        <v>141</v>
      </c>
      <c r="AU178" s="24" t="s">
        <v>84</v>
      </c>
      <c r="AY178" s="24" t="s">
        <v>139</v>
      </c>
      <c r="BE178" s="193">
        <f>IF(N178="základní",J178,0)</f>
        <v>0</v>
      </c>
      <c r="BF178" s="193">
        <f>IF(N178="snížená",J178,0)</f>
        <v>0</v>
      </c>
      <c r="BG178" s="193">
        <f>IF(N178="zákl. přenesená",J178,0)</f>
        <v>0</v>
      </c>
      <c r="BH178" s="193">
        <f>IF(N178="sníž. přenesená",J178,0)</f>
        <v>0</v>
      </c>
      <c r="BI178" s="193">
        <f>IF(N178="nulová",J178,0)</f>
        <v>0</v>
      </c>
      <c r="BJ178" s="24" t="s">
        <v>82</v>
      </c>
      <c r="BK178" s="193">
        <f>ROUND(I178*H178,2)</f>
        <v>0</v>
      </c>
      <c r="BL178" s="24" t="s">
        <v>138</v>
      </c>
      <c r="BM178" s="24" t="s">
        <v>319</v>
      </c>
    </row>
    <row r="179" spans="2:65" s="1" customFormat="1" ht="27">
      <c r="B179" s="41"/>
      <c r="D179" s="194" t="s">
        <v>146</v>
      </c>
      <c r="F179" s="195" t="s">
        <v>320</v>
      </c>
      <c r="I179" s="196"/>
      <c r="L179" s="41"/>
      <c r="M179" s="197"/>
      <c r="N179" s="42"/>
      <c r="O179" s="42"/>
      <c r="P179" s="42"/>
      <c r="Q179" s="42"/>
      <c r="R179" s="42"/>
      <c r="S179" s="42"/>
      <c r="T179" s="70"/>
      <c r="AT179" s="24" t="s">
        <v>146</v>
      </c>
      <c r="AU179" s="24" t="s">
        <v>84</v>
      </c>
    </row>
    <row r="180" spans="2:65" s="1" customFormat="1" ht="22.5" customHeight="1">
      <c r="B180" s="181"/>
      <c r="C180" s="182" t="s">
        <v>10</v>
      </c>
      <c r="D180" s="182" t="s">
        <v>141</v>
      </c>
      <c r="E180" s="183" t="s">
        <v>321</v>
      </c>
      <c r="F180" s="184" t="s">
        <v>322</v>
      </c>
      <c r="G180" s="185" t="s">
        <v>215</v>
      </c>
      <c r="H180" s="186">
        <v>8.9999999999999993E-3</v>
      </c>
      <c r="I180" s="187"/>
      <c r="J180" s="188">
        <f>ROUND(I180*H180,2)</f>
        <v>0</v>
      </c>
      <c r="K180" s="184" t="s">
        <v>201</v>
      </c>
      <c r="L180" s="41"/>
      <c r="M180" s="189" t="s">
        <v>5</v>
      </c>
      <c r="N180" s="190" t="s">
        <v>47</v>
      </c>
      <c r="O180" s="42"/>
      <c r="P180" s="191">
        <f>O180*H180</f>
        <v>0</v>
      </c>
      <c r="Q180" s="191">
        <v>1.0530600000000001</v>
      </c>
      <c r="R180" s="191">
        <f>Q180*H180</f>
        <v>9.4775399999999996E-3</v>
      </c>
      <c r="S180" s="191">
        <v>0</v>
      </c>
      <c r="T180" s="192">
        <f>S180*H180</f>
        <v>0</v>
      </c>
      <c r="AR180" s="24" t="s">
        <v>138</v>
      </c>
      <c r="AT180" s="24" t="s">
        <v>141</v>
      </c>
      <c r="AU180" s="24" t="s">
        <v>84</v>
      </c>
      <c r="AY180" s="24" t="s">
        <v>139</v>
      </c>
      <c r="BE180" s="193">
        <f>IF(N180="základní",J180,0)</f>
        <v>0</v>
      </c>
      <c r="BF180" s="193">
        <f>IF(N180="snížená",J180,0)</f>
        <v>0</v>
      </c>
      <c r="BG180" s="193">
        <f>IF(N180="zákl. přenesená",J180,0)</f>
        <v>0</v>
      </c>
      <c r="BH180" s="193">
        <f>IF(N180="sníž. přenesená",J180,0)</f>
        <v>0</v>
      </c>
      <c r="BI180" s="193">
        <f>IF(N180="nulová",J180,0)</f>
        <v>0</v>
      </c>
      <c r="BJ180" s="24" t="s">
        <v>82</v>
      </c>
      <c r="BK180" s="193">
        <f>ROUND(I180*H180,2)</f>
        <v>0</v>
      </c>
      <c r="BL180" s="24" t="s">
        <v>138</v>
      </c>
      <c r="BM180" s="24" t="s">
        <v>323</v>
      </c>
    </row>
    <row r="181" spans="2:65" s="1" customFormat="1" ht="13.5">
      <c r="B181" s="41"/>
      <c r="D181" s="198" t="s">
        <v>146</v>
      </c>
      <c r="F181" s="199" t="s">
        <v>324</v>
      </c>
      <c r="I181" s="196"/>
      <c r="L181" s="41"/>
      <c r="M181" s="197"/>
      <c r="N181" s="42"/>
      <c r="O181" s="42"/>
      <c r="P181" s="42"/>
      <c r="Q181" s="42"/>
      <c r="R181" s="42"/>
      <c r="S181" s="42"/>
      <c r="T181" s="70"/>
      <c r="AT181" s="24" t="s">
        <v>146</v>
      </c>
      <c r="AU181" s="24" t="s">
        <v>84</v>
      </c>
    </row>
    <row r="182" spans="2:65" s="12" customFormat="1" ht="13.5">
      <c r="B182" s="203"/>
      <c r="D182" s="198" t="s">
        <v>204</v>
      </c>
      <c r="E182" s="204" t="s">
        <v>5</v>
      </c>
      <c r="F182" s="205" t="s">
        <v>314</v>
      </c>
      <c r="H182" s="206" t="s">
        <v>5</v>
      </c>
      <c r="I182" s="207"/>
      <c r="L182" s="203"/>
      <c r="M182" s="208"/>
      <c r="N182" s="209"/>
      <c r="O182" s="209"/>
      <c r="P182" s="209"/>
      <c r="Q182" s="209"/>
      <c r="R182" s="209"/>
      <c r="S182" s="209"/>
      <c r="T182" s="210"/>
      <c r="AT182" s="206" t="s">
        <v>204</v>
      </c>
      <c r="AU182" s="206" t="s">
        <v>84</v>
      </c>
      <c r="AV182" s="12" t="s">
        <v>82</v>
      </c>
      <c r="AW182" s="12" t="s">
        <v>39</v>
      </c>
      <c r="AX182" s="12" t="s">
        <v>76</v>
      </c>
      <c r="AY182" s="206" t="s">
        <v>139</v>
      </c>
    </row>
    <row r="183" spans="2:65" s="13" customFormat="1" ht="13.5">
      <c r="B183" s="211"/>
      <c r="D183" s="198" t="s">
        <v>204</v>
      </c>
      <c r="E183" s="212" t="s">
        <v>5</v>
      </c>
      <c r="F183" s="213" t="s">
        <v>325</v>
      </c>
      <c r="H183" s="214">
        <v>8.9999999999999993E-3</v>
      </c>
      <c r="I183" s="215"/>
      <c r="L183" s="211"/>
      <c r="M183" s="216"/>
      <c r="N183" s="217"/>
      <c r="O183" s="217"/>
      <c r="P183" s="217"/>
      <c r="Q183" s="217"/>
      <c r="R183" s="217"/>
      <c r="S183" s="217"/>
      <c r="T183" s="218"/>
      <c r="AT183" s="212" t="s">
        <v>204</v>
      </c>
      <c r="AU183" s="212" t="s">
        <v>84</v>
      </c>
      <c r="AV183" s="13" t="s">
        <v>84</v>
      </c>
      <c r="AW183" s="13" t="s">
        <v>39</v>
      </c>
      <c r="AX183" s="13" t="s">
        <v>76</v>
      </c>
      <c r="AY183" s="212" t="s">
        <v>139</v>
      </c>
    </row>
    <row r="184" spans="2:65" s="14" customFormat="1" ht="13.5">
      <c r="B184" s="219"/>
      <c r="D184" s="194" t="s">
        <v>204</v>
      </c>
      <c r="E184" s="220" t="s">
        <v>5</v>
      </c>
      <c r="F184" s="221" t="s">
        <v>207</v>
      </c>
      <c r="H184" s="222">
        <v>8.9999999999999993E-3</v>
      </c>
      <c r="I184" s="223"/>
      <c r="L184" s="219"/>
      <c r="M184" s="224"/>
      <c r="N184" s="225"/>
      <c r="O184" s="225"/>
      <c r="P184" s="225"/>
      <c r="Q184" s="225"/>
      <c r="R184" s="225"/>
      <c r="S184" s="225"/>
      <c r="T184" s="226"/>
      <c r="AT184" s="227" t="s">
        <v>204</v>
      </c>
      <c r="AU184" s="227" t="s">
        <v>84</v>
      </c>
      <c r="AV184" s="14" t="s">
        <v>138</v>
      </c>
      <c r="AW184" s="14" t="s">
        <v>39</v>
      </c>
      <c r="AX184" s="14" t="s">
        <v>82</v>
      </c>
      <c r="AY184" s="227" t="s">
        <v>139</v>
      </c>
    </row>
    <row r="185" spans="2:65" s="1" customFormat="1" ht="22.5" customHeight="1">
      <c r="B185" s="181"/>
      <c r="C185" s="182" t="s">
        <v>326</v>
      </c>
      <c r="D185" s="182" t="s">
        <v>141</v>
      </c>
      <c r="E185" s="183" t="s">
        <v>327</v>
      </c>
      <c r="F185" s="184" t="s">
        <v>328</v>
      </c>
      <c r="G185" s="185" t="s">
        <v>245</v>
      </c>
      <c r="H185" s="186">
        <v>9.3000000000000007</v>
      </c>
      <c r="I185" s="187"/>
      <c r="J185" s="188">
        <f>ROUND(I185*H185,2)</f>
        <v>0</v>
      </c>
      <c r="K185" s="184" t="s">
        <v>201</v>
      </c>
      <c r="L185" s="41"/>
      <c r="M185" s="189" t="s">
        <v>5</v>
      </c>
      <c r="N185" s="190" t="s">
        <v>47</v>
      </c>
      <c r="O185" s="42"/>
      <c r="P185" s="191">
        <f>O185*H185</f>
        <v>0</v>
      </c>
      <c r="Q185" s="191">
        <v>2.0000000000000002E-5</v>
      </c>
      <c r="R185" s="191">
        <f>Q185*H185</f>
        <v>1.8600000000000002E-4</v>
      </c>
      <c r="S185" s="191">
        <v>0</v>
      </c>
      <c r="T185" s="192">
        <f>S185*H185</f>
        <v>0</v>
      </c>
      <c r="AR185" s="24" t="s">
        <v>138</v>
      </c>
      <c r="AT185" s="24" t="s">
        <v>141</v>
      </c>
      <c r="AU185" s="24" t="s">
        <v>84</v>
      </c>
      <c r="AY185" s="24" t="s">
        <v>139</v>
      </c>
      <c r="BE185" s="193">
        <f>IF(N185="základní",J185,0)</f>
        <v>0</v>
      </c>
      <c r="BF185" s="193">
        <f>IF(N185="snížená",J185,0)</f>
        <v>0</v>
      </c>
      <c r="BG185" s="193">
        <f>IF(N185="zákl. přenesená",J185,0)</f>
        <v>0</v>
      </c>
      <c r="BH185" s="193">
        <f>IF(N185="sníž. přenesená",J185,0)</f>
        <v>0</v>
      </c>
      <c r="BI185" s="193">
        <f>IF(N185="nulová",J185,0)</f>
        <v>0</v>
      </c>
      <c r="BJ185" s="24" t="s">
        <v>82</v>
      </c>
      <c r="BK185" s="193">
        <f>ROUND(I185*H185,2)</f>
        <v>0</v>
      </c>
      <c r="BL185" s="24" t="s">
        <v>138</v>
      </c>
      <c r="BM185" s="24" t="s">
        <v>329</v>
      </c>
    </row>
    <row r="186" spans="2:65" s="1" customFormat="1" ht="13.5">
      <c r="B186" s="41"/>
      <c r="D186" s="198" t="s">
        <v>146</v>
      </c>
      <c r="F186" s="199" t="s">
        <v>330</v>
      </c>
      <c r="I186" s="196"/>
      <c r="L186" s="41"/>
      <c r="M186" s="197"/>
      <c r="N186" s="42"/>
      <c r="O186" s="42"/>
      <c r="P186" s="42"/>
      <c r="Q186" s="42"/>
      <c r="R186" s="42"/>
      <c r="S186" s="42"/>
      <c r="T186" s="70"/>
      <c r="AT186" s="24" t="s">
        <v>146</v>
      </c>
      <c r="AU186" s="24" t="s">
        <v>84</v>
      </c>
    </row>
    <row r="187" spans="2:65" s="12" customFormat="1" ht="13.5">
      <c r="B187" s="203"/>
      <c r="D187" s="198" t="s">
        <v>204</v>
      </c>
      <c r="E187" s="204" t="s">
        <v>5</v>
      </c>
      <c r="F187" s="205" t="s">
        <v>314</v>
      </c>
      <c r="H187" s="206" t="s">
        <v>5</v>
      </c>
      <c r="I187" s="207"/>
      <c r="L187" s="203"/>
      <c r="M187" s="208"/>
      <c r="N187" s="209"/>
      <c r="O187" s="209"/>
      <c r="P187" s="209"/>
      <c r="Q187" s="209"/>
      <c r="R187" s="209"/>
      <c r="S187" s="209"/>
      <c r="T187" s="210"/>
      <c r="AT187" s="206" t="s">
        <v>204</v>
      </c>
      <c r="AU187" s="206" t="s">
        <v>84</v>
      </c>
      <c r="AV187" s="12" t="s">
        <v>82</v>
      </c>
      <c r="AW187" s="12" t="s">
        <v>39</v>
      </c>
      <c r="AX187" s="12" t="s">
        <v>76</v>
      </c>
      <c r="AY187" s="206" t="s">
        <v>139</v>
      </c>
    </row>
    <row r="188" spans="2:65" s="13" customFormat="1" ht="13.5">
      <c r="B188" s="211"/>
      <c r="D188" s="198" t="s">
        <v>204</v>
      </c>
      <c r="E188" s="212" t="s">
        <v>5</v>
      </c>
      <c r="F188" s="213" t="s">
        <v>331</v>
      </c>
      <c r="H188" s="214">
        <v>9.3000000000000007</v>
      </c>
      <c r="I188" s="215"/>
      <c r="L188" s="211"/>
      <c r="M188" s="216"/>
      <c r="N188" s="217"/>
      <c r="O188" s="217"/>
      <c r="P188" s="217"/>
      <c r="Q188" s="217"/>
      <c r="R188" s="217"/>
      <c r="S188" s="217"/>
      <c r="T188" s="218"/>
      <c r="AT188" s="212" t="s">
        <v>204</v>
      </c>
      <c r="AU188" s="212" t="s">
        <v>84</v>
      </c>
      <c r="AV188" s="13" t="s">
        <v>84</v>
      </c>
      <c r="AW188" s="13" t="s">
        <v>39</v>
      </c>
      <c r="AX188" s="13" t="s">
        <v>76</v>
      </c>
      <c r="AY188" s="212" t="s">
        <v>139</v>
      </c>
    </row>
    <row r="189" spans="2:65" s="14" customFormat="1" ht="13.5">
      <c r="B189" s="219"/>
      <c r="D189" s="194" t="s">
        <v>204</v>
      </c>
      <c r="E189" s="220" t="s">
        <v>5</v>
      </c>
      <c r="F189" s="221" t="s">
        <v>207</v>
      </c>
      <c r="H189" s="222">
        <v>9.3000000000000007</v>
      </c>
      <c r="I189" s="223"/>
      <c r="L189" s="219"/>
      <c r="M189" s="224"/>
      <c r="N189" s="225"/>
      <c r="O189" s="225"/>
      <c r="P189" s="225"/>
      <c r="Q189" s="225"/>
      <c r="R189" s="225"/>
      <c r="S189" s="225"/>
      <c r="T189" s="226"/>
      <c r="AT189" s="227" t="s">
        <v>204</v>
      </c>
      <c r="AU189" s="227" t="s">
        <v>84</v>
      </c>
      <c r="AV189" s="14" t="s">
        <v>138</v>
      </c>
      <c r="AW189" s="14" t="s">
        <v>39</v>
      </c>
      <c r="AX189" s="14" t="s">
        <v>82</v>
      </c>
      <c r="AY189" s="227" t="s">
        <v>139</v>
      </c>
    </row>
    <row r="190" spans="2:65" s="1" customFormat="1" ht="22.5" customHeight="1">
      <c r="B190" s="181"/>
      <c r="C190" s="182" t="s">
        <v>332</v>
      </c>
      <c r="D190" s="182" t="s">
        <v>141</v>
      </c>
      <c r="E190" s="183" t="s">
        <v>333</v>
      </c>
      <c r="F190" s="184" t="s">
        <v>334</v>
      </c>
      <c r="G190" s="185" t="s">
        <v>210</v>
      </c>
      <c r="H190" s="186">
        <v>4</v>
      </c>
      <c r="I190" s="187"/>
      <c r="J190" s="188">
        <f>ROUND(I190*H190,2)</f>
        <v>0</v>
      </c>
      <c r="K190" s="184" t="s">
        <v>201</v>
      </c>
      <c r="L190" s="41"/>
      <c r="M190" s="189" t="s">
        <v>5</v>
      </c>
      <c r="N190" s="190" t="s">
        <v>47</v>
      </c>
      <c r="O190" s="42"/>
      <c r="P190" s="191">
        <f>O190*H190</f>
        <v>0</v>
      </c>
      <c r="Q190" s="191">
        <v>1.6979999999999999E-2</v>
      </c>
      <c r="R190" s="191">
        <f>Q190*H190</f>
        <v>6.7919999999999994E-2</v>
      </c>
      <c r="S190" s="191">
        <v>0</v>
      </c>
      <c r="T190" s="192">
        <f>S190*H190</f>
        <v>0</v>
      </c>
      <c r="AR190" s="24" t="s">
        <v>138</v>
      </c>
      <c r="AT190" s="24" t="s">
        <v>141</v>
      </c>
      <c r="AU190" s="24" t="s">
        <v>84</v>
      </c>
      <c r="AY190" s="24" t="s">
        <v>139</v>
      </c>
      <c r="BE190" s="193">
        <f>IF(N190="základní",J190,0)</f>
        <v>0</v>
      </c>
      <c r="BF190" s="193">
        <f>IF(N190="snížená",J190,0)</f>
        <v>0</v>
      </c>
      <c r="BG190" s="193">
        <f>IF(N190="zákl. přenesená",J190,0)</f>
        <v>0</v>
      </c>
      <c r="BH190" s="193">
        <f>IF(N190="sníž. přenesená",J190,0)</f>
        <v>0</v>
      </c>
      <c r="BI190" s="193">
        <f>IF(N190="nulová",J190,0)</f>
        <v>0</v>
      </c>
      <c r="BJ190" s="24" t="s">
        <v>82</v>
      </c>
      <c r="BK190" s="193">
        <f>ROUND(I190*H190,2)</f>
        <v>0</v>
      </c>
      <c r="BL190" s="24" t="s">
        <v>138</v>
      </c>
      <c r="BM190" s="24" t="s">
        <v>335</v>
      </c>
    </row>
    <row r="191" spans="2:65" s="1" customFormat="1" ht="27">
      <c r="B191" s="41"/>
      <c r="D191" s="194" t="s">
        <v>146</v>
      </c>
      <c r="F191" s="195" t="s">
        <v>336</v>
      </c>
      <c r="I191" s="196"/>
      <c r="L191" s="41"/>
      <c r="M191" s="197"/>
      <c r="N191" s="42"/>
      <c r="O191" s="42"/>
      <c r="P191" s="42"/>
      <c r="Q191" s="42"/>
      <c r="R191" s="42"/>
      <c r="S191" s="42"/>
      <c r="T191" s="70"/>
      <c r="AT191" s="24" t="s">
        <v>146</v>
      </c>
      <c r="AU191" s="24" t="s">
        <v>84</v>
      </c>
    </row>
    <row r="192" spans="2:65" s="1" customFormat="1" ht="22.5" customHeight="1">
      <c r="B192" s="181"/>
      <c r="C192" s="228" t="s">
        <v>337</v>
      </c>
      <c r="D192" s="228" t="s">
        <v>219</v>
      </c>
      <c r="E192" s="229" t="s">
        <v>338</v>
      </c>
      <c r="F192" s="230" t="s">
        <v>339</v>
      </c>
      <c r="G192" s="231" t="s">
        <v>210</v>
      </c>
      <c r="H192" s="232">
        <v>2</v>
      </c>
      <c r="I192" s="233"/>
      <c r="J192" s="234">
        <f>ROUND(I192*H192,2)</f>
        <v>0</v>
      </c>
      <c r="K192" s="230" t="s">
        <v>201</v>
      </c>
      <c r="L192" s="235"/>
      <c r="M192" s="236" t="s">
        <v>5</v>
      </c>
      <c r="N192" s="237" t="s">
        <v>47</v>
      </c>
      <c r="O192" s="42"/>
      <c r="P192" s="191">
        <f>O192*H192</f>
        <v>0</v>
      </c>
      <c r="Q192" s="191">
        <v>1.521E-2</v>
      </c>
      <c r="R192" s="191">
        <f>Q192*H192</f>
        <v>3.0419999999999999E-2</v>
      </c>
      <c r="S192" s="191">
        <v>0</v>
      </c>
      <c r="T192" s="192">
        <f>S192*H192</f>
        <v>0</v>
      </c>
      <c r="AR192" s="24" t="s">
        <v>222</v>
      </c>
      <c r="AT192" s="24" t="s">
        <v>219</v>
      </c>
      <c r="AU192" s="24" t="s">
        <v>84</v>
      </c>
      <c r="AY192" s="24" t="s">
        <v>139</v>
      </c>
      <c r="BE192" s="193">
        <f>IF(N192="základní",J192,0)</f>
        <v>0</v>
      </c>
      <c r="BF192" s="193">
        <f>IF(N192="snížená",J192,0)</f>
        <v>0</v>
      </c>
      <c r="BG192" s="193">
        <f>IF(N192="zákl. přenesená",J192,0)</f>
        <v>0</v>
      </c>
      <c r="BH192" s="193">
        <f>IF(N192="sníž. přenesená",J192,0)</f>
        <v>0</v>
      </c>
      <c r="BI192" s="193">
        <f>IF(N192="nulová",J192,0)</f>
        <v>0</v>
      </c>
      <c r="BJ192" s="24" t="s">
        <v>82</v>
      </c>
      <c r="BK192" s="193">
        <f>ROUND(I192*H192,2)</f>
        <v>0</v>
      </c>
      <c r="BL192" s="24" t="s">
        <v>138</v>
      </c>
      <c r="BM192" s="24" t="s">
        <v>340</v>
      </c>
    </row>
    <row r="193" spans="2:65" s="1" customFormat="1" ht="13.5">
      <c r="B193" s="41"/>
      <c r="D193" s="194" t="s">
        <v>146</v>
      </c>
      <c r="F193" s="195" t="s">
        <v>341</v>
      </c>
      <c r="I193" s="196"/>
      <c r="L193" s="41"/>
      <c r="M193" s="197"/>
      <c r="N193" s="42"/>
      <c r="O193" s="42"/>
      <c r="P193" s="42"/>
      <c r="Q193" s="42"/>
      <c r="R193" s="42"/>
      <c r="S193" s="42"/>
      <c r="T193" s="70"/>
      <c r="AT193" s="24" t="s">
        <v>146</v>
      </c>
      <c r="AU193" s="24" t="s">
        <v>84</v>
      </c>
    </row>
    <row r="194" spans="2:65" s="1" customFormat="1" ht="22.5" customHeight="1">
      <c r="B194" s="181"/>
      <c r="C194" s="228" t="s">
        <v>342</v>
      </c>
      <c r="D194" s="228" t="s">
        <v>219</v>
      </c>
      <c r="E194" s="229" t="s">
        <v>343</v>
      </c>
      <c r="F194" s="230" t="s">
        <v>344</v>
      </c>
      <c r="G194" s="231" t="s">
        <v>210</v>
      </c>
      <c r="H194" s="232">
        <v>2</v>
      </c>
      <c r="I194" s="233"/>
      <c r="J194" s="234">
        <f>ROUND(I194*H194,2)</f>
        <v>0</v>
      </c>
      <c r="K194" s="230" t="s">
        <v>201</v>
      </c>
      <c r="L194" s="235"/>
      <c r="M194" s="236" t="s">
        <v>5</v>
      </c>
      <c r="N194" s="237" t="s">
        <v>47</v>
      </c>
      <c r="O194" s="42"/>
      <c r="P194" s="191">
        <f>O194*H194</f>
        <v>0</v>
      </c>
      <c r="Q194" s="191">
        <v>1.553E-2</v>
      </c>
      <c r="R194" s="191">
        <f>Q194*H194</f>
        <v>3.1060000000000001E-2</v>
      </c>
      <c r="S194" s="191">
        <v>0</v>
      </c>
      <c r="T194" s="192">
        <f>S194*H194</f>
        <v>0</v>
      </c>
      <c r="AR194" s="24" t="s">
        <v>222</v>
      </c>
      <c r="AT194" s="24" t="s">
        <v>219</v>
      </c>
      <c r="AU194" s="24" t="s">
        <v>84</v>
      </c>
      <c r="AY194" s="24" t="s">
        <v>139</v>
      </c>
      <c r="BE194" s="193">
        <f>IF(N194="základní",J194,0)</f>
        <v>0</v>
      </c>
      <c r="BF194" s="193">
        <f>IF(N194="snížená",J194,0)</f>
        <v>0</v>
      </c>
      <c r="BG194" s="193">
        <f>IF(N194="zákl. přenesená",J194,0)</f>
        <v>0</v>
      </c>
      <c r="BH194" s="193">
        <f>IF(N194="sníž. přenesená",J194,0)</f>
        <v>0</v>
      </c>
      <c r="BI194" s="193">
        <f>IF(N194="nulová",J194,0)</f>
        <v>0</v>
      </c>
      <c r="BJ194" s="24" t="s">
        <v>82</v>
      </c>
      <c r="BK194" s="193">
        <f>ROUND(I194*H194,2)</f>
        <v>0</v>
      </c>
      <c r="BL194" s="24" t="s">
        <v>138</v>
      </c>
      <c r="BM194" s="24" t="s">
        <v>345</v>
      </c>
    </row>
    <row r="195" spans="2:65" s="1" customFormat="1" ht="13.5">
      <c r="B195" s="41"/>
      <c r="D195" s="198" t="s">
        <v>146</v>
      </c>
      <c r="F195" s="199" t="s">
        <v>346</v>
      </c>
      <c r="I195" s="196"/>
      <c r="L195" s="41"/>
      <c r="M195" s="197"/>
      <c r="N195" s="42"/>
      <c r="O195" s="42"/>
      <c r="P195" s="42"/>
      <c r="Q195" s="42"/>
      <c r="R195" s="42"/>
      <c r="S195" s="42"/>
      <c r="T195" s="70"/>
      <c r="AT195" s="24" t="s">
        <v>146</v>
      </c>
      <c r="AU195" s="24" t="s">
        <v>84</v>
      </c>
    </row>
    <row r="196" spans="2:65" s="11" customFormat="1" ht="29.85" customHeight="1">
      <c r="B196" s="167"/>
      <c r="D196" s="178" t="s">
        <v>75</v>
      </c>
      <c r="E196" s="179" t="s">
        <v>251</v>
      </c>
      <c r="F196" s="179" t="s">
        <v>347</v>
      </c>
      <c r="I196" s="170"/>
      <c r="J196" s="180">
        <f>BK196</f>
        <v>0</v>
      </c>
      <c r="L196" s="167"/>
      <c r="M196" s="172"/>
      <c r="N196" s="173"/>
      <c r="O196" s="173"/>
      <c r="P196" s="174">
        <f>SUM(P197:P238)</f>
        <v>0</v>
      </c>
      <c r="Q196" s="173"/>
      <c r="R196" s="174">
        <f>SUM(R197:R238)</f>
        <v>5.92455E-2</v>
      </c>
      <c r="S196" s="173"/>
      <c r="T196" s="175">
        <f>SUM(T197:T238)</f>
        <v>3.1860170000000005</v>
      </c>
      <c r="AR196" s="168" t="s">
        <v>82</v>
      </c>
      <c r="AT196" s="176" t="s">
        <v>75</v>
      </c>
      <c r="AU196" s="176" t="s">
        <v>82</v>
      </c>
      <c r="AY196" s="168" t="s">
        <v>139</v>
      </c>
      <c r="BK196" s="177">
        <f>SUM(BK197:BK238)</f>
        <v>0</v>
      </c>
    </row>
    <row r="197" spans="2:65" s="1" customFormat="1" ht="22.5" customHeight="1">
      <c r="B197" s="181"/>
      <c r="C197" s="182" t="s">
        <v>348</v>
      </c>
      <c r="D197" s="182" t="s">
        <v>141</v>
      </c>
      <c r="E197" s="183" t="s">
        <v>349</v>
      </c>
      <c r="F197" s="184" t="s">
        <v>350</v>
      </c>
      <c r="G197" s="185" t="s">
        <v>210</v>
      </c>
      <c r="H197" s="186">
        <v>1</v>
      </c>
      <c r="I197" s="187"/>
      <c r="J197" s="188">
        <f>ROUND(I197*H197,2)</f>
        <v>0</v>
      </c>
      <c r="K197" s="184" t="s">
        <v>5</v>
      </c>
      <c r="L197" s="41"/>
      <c r="M197" s="189" t="s">
        <v>5</v>
      </c>
      <c r="N197" s="190" t="s">
        <v>47</v>
      </c>
      <c r="O197" s="42"/>
      <c r="P197" s="191">
        <f>O197*H197</f>
        <v>0</v>
      </c>
      <c r="Q197" s="191">
        <v>0</v>
      </c>
      <c r="R197" s="191">
        <f>Q197*H197</f>
        <v>0</v>
      </c>
      <c r="S197" s="191">
        <v>0</v>
      </c>
      <c r="T197" s="192">
        <f>S197*H197</f>
        <v>0</v>
      </c>
      <c r="AR197" s="24" t="s">
        <v>138</v>
      </c>
      <c r="AT197" s="24" t="s">
        <v>141</v>
      </c>
      <c r="AU197" s="24" t="s">
        <v>84</v>
      </c>
      <c r="AY197" s="24" t="s">
        <v>139</v>
      </c>
      <c r="BE197" s="193">
        <f>IF(N197="základní",J197,0)</f>
        <v>0</v>
      </c>
      <c r="BF197" s="193">
        <f>IF(N197="snížená",J197,0)</f>
        <v>0</v>
      </c>
      <c r="BG197" s="193">
        <f>IF(N197="zákl. přenesená",J197,0)</f>
        <v>0</v>
      </c>
      <c r="BH197" s="193">
        <f>IF(N197="sníž. přenesená",J197,0)</f>
        <v>0</v>
      </c>
      <c r="BI197" s="193">
        <f>IF(N197="nulová",J197,0)</f>
        <v>0</v>
      </c>
      <c r="BJ197" s="24" t="s">
        <v>82</v>
      </c>
      <c r="BK197" s="193">
        <f>ROUND(I197*H197,2)</f>
        <v>0</v>
      </c>
      <c r="BL197" s="24" t="s">
        <v>138</v>
      </c>
      <c r="BM197" s="24" t="s">
        <v>351</v>
      </c>
    </row>
    <row r="198" spans="2:65" s="1" customFormat="1" ht="22.5" customHeight="1">
      <c r="B198" s="181"/>
      <c r="C198" s="182" t="s">
        <v>352</v>
      </c>
      <c r="D198" s="182" t="s">
        <v>141</v>
      </c>
      <c r="E198" s="183" t="s">
        <v>353</v>
      </c>
      <c r="F198" s="184" t="s">
        <v>354</v>
      </c>
      <c r="G198" s="185" t="s">
        <v>210</v>
      </c>
      <c r="H198" s="186">
        <v>1</v>
      </c>
      <c r="I198" s="187"/>
      <c r="J198" s="188">
        <f>ROUND(I198*H198,2)</f>
        <v>0</v>
      </c>
      <c r="K198" s="184" t="s">
        <v>5</v>
      </c>
      <c r="L198" s="41"/>
      <c r="M198" s="189" t="s">
        <v>5</v>
      </c>
      <c r="N198" s="190" t="s">
        <v>47</v>
      </c>
      <c r="O198" s="42"/>
      <c r="P198" s="191">
        <f>O198*H198</f>
        <v>0</v>
      </c>
      <c r="Q198" s="191">
        <v>0</v>
      </c>
      <c r="R198" s="191">
        <f>Q198*H198</f>
        <v>0</v>
      </c>
      <c r="S198" s="191">
        <v>0</v>
      </c>
      <c r="T198" s="192">
        <f>S198*H198</f>
        <v>0</v>
      </c>
      <c r="AR198" s="24" t="s">
        <v>138</v>
      </c>
      <c r="AT198" s="24" t="s">
        <v>141</v>
      </c>
      <c r="AU198" s="24" t="s">
        <v>84</v>
      </c>
      <c r="AY198" s="24" t="s">
        <v>139</v>
      </c>
      <c r="BE198" s="193">
        <f>IF(N198="základní",J198,0)</f>
        <v>0</v>
      </c>
      <c r="BF198" s="193">
        <f>IF(N198="snížená",J198,0)</f>
        <v>0</v>
      </c>
      <c r="BG198" s="193">
        <f>IF(N198="zákl. přenesená",J198,0)</f>
        <v>0</v>
      </c>
      <c r="BH198" s="193">
        <f>IF(N198="sníž. přenesená",J198,0)</f>
        <v>0</v>
      </c>
      <c r="BI198" s="193">
        <f>IF(N198="nulová",J198,0)</f>
        <v>0</v>
      </c>
      <c r="BJ198" s="24" t="s">
        <v>82</v>
      </c>
      <c r="BK198" s="193">
        <f>ROUND(I198*H198,2)</f>
        <v>0</v>
      </c>
      <c r="BL198" s="24" t="s">
        <v>138</v>
      </c>
      <c r="BM198" s="24" t="s">
        <v>355</v>
      </c>
    </row>
    <row r="199" spans="2:65" s="1" customFormat="1" ht="22.5" customHeight="1">
      <c r="B199" s="181"/>
      <c r="C199" s="182" t="s">
        <v>356</v>
      </c>
      <c r="D199" s="182" t="s">
        <v>141</v>
      </c>
      <c r="E199" s="183" t="s">
        <v>357</v>
      </c>
      <c r="F199" s="184" t="s">
        <v>358</v>
      </c>
      <c r="G199" s="185" t="s">
        <v>210</v>
      </c>
      <c r="H199" s="186">
        <v>1</v>
      </c>
      <c r="I199" s="187"/>
      <c r="J199" s="188">
        <f>ROUND(I199*H199,2)</f>
        <v>0</v>
      </c>
      <c r="K199" s="184" t="s">
        <v>5</v>
      </c>
      <c r="L199" s="41"/>
      <c r="M199" s="189" t="s">
        <v>5</v>
      </c>
      <c r="N199" s="190" t="s">
        <v>47</v>
      </c>
      <c r="O199" s="42"/>
      <c r="P199" s="191">
        <f>O199*H199</f>
        <v>0</v>
      </c>
      <c r="Q199" s="191">
        <v>0</v>
      </c>
      <c r="R199" s="191">
        <f>Q199*H199</f>
        <v>0</v>
      </c>
      <c r="S199" s="191">
        <v>0</v>
      </c>
      <c r="T199" s="192">
        <f>S199*H199</f>
        <v>0</v>
      </c>
      <c r="AR199" s="24" t="s">
        <v>138</v>
      </c>
      <c r="AT199" s="24" t="s">
        <v>141</v>
      </c>
      <c r="AU199" s="24" t="s">
        <v>84</v>
      </c>
      <c r="AY199" s="24" t="s">
        <v>139</v>
      </c>
      <c r="BE199" s="193">
        <f>IF(N199="základní",J199,0)</f>
        <v>0</v>
      </c>
      <c r="BF199" s="193">
        <f>IF(N199="snížená",J199,0)</f>
        <v>0</v>
      </c>
      <c r="BG199" s="193">
        <f>IF(N199="zákl. přenesená",J199,0)</f>
        <v>0</v>
      </c>
      <c r="BH199" s="193">
        <f>IF(N199="sníž. přenesená",J199,0)</f>
        <v>0</v>
      </c>
      <c r="BI199" s="193">
        <f>IF(N199="nulová",J199,0)</f>
        <v>0</v>
      </c>
      <c r="BJ199" s="24" t="s">
        <v>82</v>
      </c>
      <c r="BK199" s="193">
        <f>ROUND(I199*H199,2)</f>
        <v>0</v>
      </c>
      <c r="BL199" s="24" t="s">
        <v>138</v>
      </c>
      <c r="BM199" s="24" t="s">
        <v>359</v>
      </c>
    </row>
    <row r="200" spans="2:65" s="1" customFormat="1" ht="22.5" customHeight="1">
      <c r="B200" s="181"/>
      <c r="C200" s="182" t="s">
        <v>360</v>
      </c>
      <c r="D200" s="182" t="s">
        <v>141</v>
      </c>
      <c r="E200" s="183" t="s">
        <v>361</v>
      </c>
      <c r="F200" s="184" t="s">
        <v>362</v>
      </c>
      <c r="G200" s="185" t="s">
        <v>245</v>
      </c>
      <c r="H200" s="186">
        <v>11.45</v>
      </c>
      <c r="I200" s="187"/>
      <c r="J200" s="188">
        <f>ROUND(I200*H200,2)</f>
        <v>0</v>
      </c>
      <c r="K200" s="184" t="s">
        <v>5</v>
      </c>
      <c r="L200" s="41"/>
      <c r="M200" s="189" t="s">
        <v>5</v>
      </c>
      <c r="N200" s="190" t="s">
        <v>47</v>
      </c>
      <c r="O200" s="42"/>
      <c r="P200" s="191">
        <f>O200*H200</f>
        <v>0</v>
      </c>
      <c r="Q200" s="191">
        <v>0</v>
      </c>
      <c r="R200" s="191">
        <f>Q200*H200</f>
        <v>0</v>
      </c>
      <c r="S200" s="191">
        <v>0</v>
      </c>
      <c r="T200" s="192">
        <f>S200*H200</f>
        <v>0</v>
      </c>
      <c r="AR200" s="24" t="s">
        <v>138</v>
      </c>
      <c r="AT200" s="24" t="s">
        <v>141</v>
      </c>
      <c r="AU200" s="24" t="s">
        <v>84</v>
      </c>
      <c r="AY200" s="24" t="s">
        <v>139</v>
      </c>
      <c r="BE200" s="193">
        <f>IF(N200="základní",J200,0)</f>
        <v>0</v>
      </c>
      <c r="BF200" s="193">
        <f>IF(N200="snížená",J200,0)</f>
        <v>0</v>
      </c>
      <c r="BG200" s="193">
        <f>IF(N200="zákl. přenesená",J200,0)</f>
        <v>0</v>
      </c>
      <c r="BH200" s="193">
        <f>IF(N200="sníž. přenesená",J200,0)</f>
        <v>0</v>
      </c>
      <c r="BI200" s="193">
        <f>IF(N200="nulová",J200,0)</f>
        <v>0</v>
      </c>
      <c r="BJ200" s="24" t="s">
        <v>82</v>
      </c>
      <c r="BK200" s="193">
        <f>ROUND(I200*H200,2)</f>
        <v>0</v>
      </c>
      <c r="BL200" s="24" t="s">
        <v>138</v>
      </c>
      <c r="BM200" s="24" t="s">
        <v>363</v>
      </c>
    </row>
    <row r="201" spans="2:65" s="1" customFormat="1" ht="22.5" customHeight="1">
      <c r="B201" s="181"/>
      <c r="C201" s="182" t="s">
        <v>364</v>
      </c>
      <c r="D201" s="182" t="s">
        <v>141</v>
      </c>
      <c r="E201" s="183" t="s">
        <v>365</v>
      </c>
      <c r="F201" s="184" t="s">
        <v>366</v>
      </c>
      <c r="G201" s="185" t="s">
        <v>210</v>
      </c>
      <c r="H201" s="186">
        <v>4</v>
      </c>
      <c r="I201" s="187"/>
      <c r="J201" s="188">
        <f>ROUND(I201*H201,2)</f>
        <v>0</v>
      </c>
      <c r="K201" s="184" t="s">
        <v>5</v>
      </c>
      <c r="L201" s="41"/>
      <c r="M201" s="189" t="s">
        <v>5</v>
      </c>
      <c r="N201" s="190" t="s">
        <v>47</v>
      </c>
      <c r="O201" s="42"/>
      <c r="P201" s="191">
        <f>O201*H201</f>
        <v>0</v>
      </c>
      <c r="Q201" s="191">
        <v>0</v>
      </c>
      <c r="R201" s="191">
        <f>Q201*H201</f>
        <v>0</v>
      </c>
      <c r="S201" s="191">
        <v>0</v>
      </c>
      <c r="T201" s="192">
        <f>S201*H201</f>
        <v>0</v>
      </c>
      <c r="AR201" s="24" t="s">
        <v>138</v>
      </c>
      <c r="AT201" s="24" t="s">
        <v>141</v>
      </c>
      <c r="AU201" s="24" t="s">
        <v>84</v>
      </c>
      <c r="AY201" s="24" t="s">
        <v>139</v>
      </c>
      <c r="BE201" s="193">
        <f>IF(N201="základní",J201,0)</f>
        <v>0</v>
      </c>
      <c r="BF201" s="193">
        <f>IF(N201="snížená",J201,0)</f>
        <v>0</v>
      </c>
      <c r="BG201" s="193">
        <f>IF(N201="zákl. přenesená",J201,0)</f>
        <v>0</v>
      </c>
      <c r="BH201" s="193">
        <f>IF(N201="sníž. přenesená",J201,0)</f>
        <v>0</v>
      </c>
      <c r="BI201" s="193">
        <f>IF(N201="nulová",J201,0)</f>
        <v>0</v>
      </c>
      <c r="BJ201" s="24" t="s">
        <v>82</v>
      </c>
      <c r="BK201" s="193">
        <f>ROUND(I201*H201,2)</f>
        <v>0</v>
      </c>
      <c r="BL201" s="24" t="s">
        <v>138</v>
      </c>
      <c r="BM201" s="24" t="s">
        <v>367</v>
      </c>
    </row>
    <row r="202" spans="2:65" s="1" customFormat="1" ht="13.5">
      <c r="B202" s="41"/>
      <c r="D202" s="194" t="s">
        <v>146</v>
      </c>
      <c r="F202" s="195" t="s">
        <v>366</v>
      </c>
      <c r="I202" s="196"/>
      <c r="L202" s="41"/>
      <c r="M202" s="197"/>
      <c r="N202" s="42"/>
      <c r="O202" s="42"/>
      <c r="P202" s="42"/>
      <c r="Q202" s="42"/>
      <c r="R202" s="42"/>
      <c r="S202" s="42"/>
      <c r="T202" s="70"/>
      <c r="AT202" s="24" t="s">
        <v>146</v>
      </c>
      <c r="AU202" s="24" t="s">
        <v>84</v>
      </c>
    </row>
    <row r="203" spans="2:65" s="1" customFormat="1" ht="31.5" customHeight="1">
      <c r="B203" s="181"/>
      <c r="C203" s="182" t="s">
        <v>368</v>
      </c>
      <c r="D203" s="182" t="s">
        <v>141</v>
      </c>
      <c r="E203" s="183" t="s">
        <v>369</v>
      </c>
      <c r="F203" s="184" t="s">
        <v>370</v>
      </c>
      <c r="G203" s="185" t="s">
        <v>234</v>
      </c>
      <c r="H203" s="186">
        <v>359.47</v>
      </c>
      <c r="I203" s="187"/>
      <c r="J203" s="188">
        <f>ROUND(I203*H203,2)</f>
        <v>0</v>
      </c>
      <c r="K203" s="184" t="s">
        <v>201</v>
      </c>
      <c r="L203" s="41"/>
      <c r="M203" s="189" t="s">
        <v>5</v>
      </c>
      <c r="N203" s="190" t="s">
        <v>47</v>
      </c>
      <c r="O203" s="42"/>
      <c r="P203" s="191">
        <f>O203*H203</f>
        <v>0</v>
      </c>
      <c r="Q203" s="191">
        <v>1.2999999999999999E-4</v>
      </c>
      <c r="R203" s="191">
        <f>Q203*H203</f>
        <v>4.6731099999999998E-2</v>
      </c>
      <c r="S203" s="191">
        <v>0</v>
      </c>
      <c r="T203" s="192">
        <f>S203*H203</f>
        <v>0</v>
      </c>
      <c r="AR203" s="24" t="s">
        <v>138</v>
      </c>
      <c r="AT203" s="24" t="s">
        <v>141</v>
      </c>
      <c r="AU203" s="24" t="s">
        <v>84</v>
      </c>
      <c r="AY203" s="24" t="s">
        <v>139</v>
      </c>
      <c r="BE203" s="193">
        <f>IF(N203="základní",J203,0)</f>
        <v>0</v>
      </c>
      <c r="BF203" s="193">
        <f>IF(N203="snížená",J203,0)</f>
        <v>0</v>
      </c>
      <c r="BG203" s="193">
        <f>IF(N203="zákl. přenesená",J203,0)</f>
        <v>0</v>
      </c>
      <c r="BH203" s="193">
        <f>IF(N203="sníž. přenesená",J203,0)</f>
        <v>0</v>
      </c>
      <c r="BI203" s="193">
        <f>IF(N203="nulová",J203,0)</f>
        <v>0</v>
      </c>
      <c r="BJ203" s="24" t="s">
        <v>82</v>
      </c>
      <c r="BK203" s="193">
        <f>ROUND(I203*H203,2)</f>
        <v>0</v>
      </c>
      <c r="BL203" s="24" t="s">
        <v>138</v>
      </c>
      <c r="BM203" s="24" t="s">
        <v>371</v>
      </c>
    </row>
    <row r="204" spans="2:65" s="1" customFormat="1" ht="27">
      <c r="B204" s="41"/>
      <c r="D204" s="198" t="s">
        <v>146</v>
      </c>
      <c r="F204" s="199" t="s">
        <v>372</v>
      </c>
      <c r="I204" s="196"/>
      <c r="L204" s="41"/>
      <c r="M204" s="197"/>
      <c r="N204" s="42"/>
      <c r="O204" s="42"/>
      <c r="P204" s="42"/>
      <c r="Q204" s="42"/>
      <c r="R204" s="42"/>
      <c r="S204" s="42"/>
      <c r="T204" s="70"/>
      <c r="AT204" s="24" t="s">
        <v>146</v>
      </c>
      <c r="AU204" s="24" t="s">
        <v>84</v>
      </c>
    </row>
    <row r="205" spans="2:65" s="12" customFormat="1" ht="13.5">
      <c r="B205" s="203"/>
      <c r="D205" s="198" t="s">
        <v>204</v>
      </c>
      <c r="E205" s="204" t="s">
        <v>5</v>
      </c>
      <c r="F205" s="205" t="s">
        <v>373</v>
      </c>
      <c r="H205" s="206" t="s">
        <v>5</v>
      </c>
      <c r="I205" s="207"/>
      <c r="L205" s="203"/>
      <c r="M205" s="208"/>
      <c r="N205" s="209"/>
      <c r="O205" s="209"/>
      <c r="P205" s="209"/>
      <c r="Q205" s="209"/>
      <c r="R205" s="209"/>
      <c r="S205" s="209"/>
      <c r="T205" s="210"/>
      <c r="AT205" s="206" t="s">
        <v>204</v>
      </c>
      <c r="AU205" s="206" t="s">
        <v>84</v>
      </c>
      <c r="AV205" s="12" t="s">
        <v>82</v>
      </c>
      <c r="AW205" s="12" t="s">
        <v>39</v>
      </c>
      <c r="AX205" s="12" t="s">
        <v>76</v>
      </c>
      <c r="AY205" s="206" t="s">
        <v>139</v>
      </c>
    </row>
    <row r="206" spans="2:65" s="13" customFormat="1" ht="13.5">
      <c r="B206" s="211"/>
      <c r="D206" s="198" t="s">
        <v>204</v>
      </c>
      <c r="E206" s="212" t="s">
        <v>5</v>
      </c>
      <c r="F206" s="213" t="s">
        <v>374</v>
      </c>
      <c r="H206" s="214">
        <v>19.100000000000001</v>
      </c>
      <c r="I206" s="215"/>
      <c r="L206" s="211"/>
      <c r="M206" s="216"/>
      <c r="N206" s="217"/>
      <c r="O206" s="217"/>
      <c r="P206" s="217"/>
      <c r="Q206" s="217"/>
      <c r="R206" s="217"/>
      <c r="S206" s="217"/>
      <c r="T206" s="218"/>
      <c r="AT206" s="212" t="s">
        <v>204</v>
      </c>
      <c r="AU206" s="212" t="s">
        <v>84</v>
      </c>
      <c r="AV206" s="13" t="s">
        <v>84</v>
      </c>
      <c r="AW206" s="13" t="s">
        <v>39</v>
      </c>
      <c r="AX206" s="13" t="s">
        <v>76</v>
      </c>
      <c r="AY206" s="212" t="s">
        <v>139</v>
      </c>
    </row>
    <row r="207" spans="2:65" s="13" customFormat="1" ht="13.5">
      <c r="B207" s="211"/>
      <c r="D207" s="198" t="s">
        <v>204</v>
      </c>
      <c r="E207" s="212" t="s">
        <v>5</v>
      </c>
      <c r="F207" s="213" t="s">
        <v>375</v>
      </c>
      <c r="H207" s="214">
        <v>2.5499999999999998</v>
      </c>
      <c r="I207" s="215"/>
      <c r="L207" s="211"/>
      <c r="M207" s="216"/>
      <c r="N207" s="217"/>
      <c r="O207" s="217"/>
      <c r="P207" s="217"/>
      <c r="Q207" s="217"/>
      <c r="R207" s="217"/>
      <c r="S207" s="217"/>
      <c r="T207" s="218"/>
      <c r="AT207" s="212" t="s">
        <v>204</v>
      </c>
      <c r="AU207" s="212" t="s">
        <v>84</v>
      </c>
      <c r="AV207" s="13" t="s">
        <v>84</v>
      </c>
      <c r="AW207" s="13" t="s">
        <v>39</v>
      </c>
      <c r="AX207" s="13" t="s">
        <v>76</v>
      </c>
      <c r="AY207" s="212" t="s">
        <v>139</v>
      </c>
    </row>
    <row r="208" spans="2:65" s="13" customFormat="1" ht="13.5">
      <c r="B208" s="211"/>
      <c r="D208" s="198" t="s">
        <v>204</v>
      </c>
      <c r="E208" s="212" t="s">
        <v>5</v>
      </c>
      <c r="F208" s="213" t="s">
        <v>376</v>
      </c>
      <c r="H208" s="214">
        <v>11.45</v>
      </c>
      <c r="I208" s="215"/>
      <c r="L208" s="211"/>
      <c r="M208" s="216"/>
      <c r="N208" s="217"/>
      <c r="O208" s="217"/>
      <c r="P208" s="217"/>
      <c r="Q208" s="217"/>
      <c r="R208" s="217"/>
      <c r="S208" s="217"/>
      <c r="T208" s="218"/>
      <c r="AT208" s="212" t="s">
        <v>204</v>
      </c>
      <c r="AU208" s="212" t="s">
        <v>84</v>
      </c>
      <c r="AV208" s="13" t="s">
        <v>84</v>
      </c>
      <c r="AW208" s="13" t="s">
        <v>39</v>
      </c>
      <c r="AX208" s="13" t="s">
        <v>76</v>
      </c>
      <c r="AY208" s="212" t="s">
        <v>139</v>
      </c>
    </row>
    <row r="209" spans="2:65" s="13" customFormat="1" ht="13.5">
      <c r="B209" s="211"/>
      <c r="D209" s="198" t="s">
        <v>204</v>
      </c>
      <c r="E209" s="212" t="s">
        <v>5</v>
      </c>
      <c r="F209" s="213" t="s">
        <v>377</v>
      </c>
      <c r="H209" s="214">
        <v>12.51</v>
      </c>
      <c r="I209" s="215"/>
      <c r="L209" s="211"/>
      <c r="M209" s="216"/>
      <c r="N209" s="217"/>
      <c r="O209" s="217"/>
      <c r="P209" s="217"/>
      <c r="Q209" s="217"/>
      <c r="R209" s="217"/>
      <c r="S209" s="217"/>
      <c r="T209" s="218"/>
      <c r="AT209" s="212" t="s">
        <v>204</v>
      </c>
      <c r="AU209" s="212" t="s">
        <v>84</v>
      </c>
      <c r="AV209" s="13" t="s">
        <v>84</v>
      </c>
      <c r="AW209" s="13" t="s">
        <v>39</v>
      </c>
      <c r="AX209" s="13" t="s">
        <v>76</v>
      </c>
      <c r="AY209" s="212" t="s">
        <v>139</v>
      </c>
    </row>
    <row r="210" spans="2:65" s="13" customFormat="1" ht="13.5">
      <c r="B210" s="211"/>
      <c r="D210" s="198" t="s">
        <v>204</v>
      </c>
      <c r="E210" s="212" t="s">
        <v>5</v>
      </c>
      <c r="F210" s="213" t="s">
        <v>378</v>
      </c>
      <c r="H210" s="214">
        <v>1</v>
      </c>
      <c r="I210" s="215"/>
      <c r="L210" s="211"/>
      <c r="M210" s="216"/>
      <c r="N210" s="217"/>
      <c r="O210" s="217"/>
      <c r="P210" s="217"/>
      <c r="Q210" s="217"/>
      <c r="R210" s="217"/>
      <c r="S210" s="217"/>
      <c r="T210" s="218"/>
      <c r="AT210" s="212" t="s">
        <v>204</v>
      </c>
      <c r="AU210" s="212" t="s">
        <v>84</v>
      </c>
      <c r="AV210" s="13" t="s">
        <v>84</v>
      </c>
      <c r="AW210" s="13" t="s">
        <v>39</v>
      </c>
      <c r="AX210" s="13" t="s">
        <v>76</v>
      </c>
      <c r="AY210" s="212" t="s">
        <v>139</v>
      </c>
    </row>
    <row r="211" spans="2:65" s="13" customFormat="1" ht="13.5">
      <c r="B211" s="211"/>
      <c r="D211" s="198" t="s">
        <v>204</v>
      </c>
      <c r="E211" s="212" t="s">
        <v>5</v>
      </c>
      <c r="F211" s="213" t="s">
        <v>5</v>
      </c>
      <c r="H211" s="214">
        <v>0</v>
      </c>
      <c r="I211" s="215"/>
      <c r="L211" s="211"/>
      <c r="M211" s="216"/>
      <c r="N211" s="217"/>
      <c r="O211" s="217"/>
      <c r="P211" s="217"/>
      <c r="Q211" s="217"/>
      <c r="R211" s="217"/>
      <c r="S211" s="217"/>
      <c r="T211" s="218"/>
      <c r="AT211" s="212" t="s">
        <v>204</v>
      </c>
      <c r="AU211" s="212" t="s">
        <v>84</v>
      </c>
      <c r="AV211" s="13" t="s">
        <v>84</v>
      </c>
      <c r="AW211" s="13" t="s">
        <v>39</v>
      </c>
      <c r="AX211" s="13" t="s">
        <v>76</v>
      </c>
      <c r="AY211" s="212" t="s">
        <v>139</v>
      </c>
    </row>
    <row r="212" spans="2:65" s="12" customFormat="1" ht="13.5">
      <c r="B212" s="203"/>
      <c r="D212" s="198" t="s">
        <v>204</v>
      </c>
      <c r="E212" s="204" t="s">
        <v>5</v>
      </c>
      <c r="F212" s="205" t="s">
        <v>298</v>
      </c>
      <c r="H212" s="206" t="s">
        <v>5</v>
      </c>
      <c r="I212" s="207"/>
      <c r="L212" s="203"/>
      <c r="M212" s="208"/>
      <c r="N212" s="209"/>
      <c r="O212" s="209"/>
      <c r="P212" s="209"/>
      <c r="Q212" s="209"/>
      <c r="R212" s="209"/>
      <c r="S212" s="209"/>
      <c r="T212" s="210"/>
      <c r="AT212" s="206" t="s">
        <v>204</v>
      </c>
      <c r="AU212" s="206" t="s">
        <v>84</v>
      </c>
      <c r="AV212" s="12" t="s">
        <v>82</v>
      </c>
      <c r="AW212" s="12" t="s">
        <v>39</v>
      </c>
      <c r="AX212" s="12" t="s">
        <v>76</v>
      </c>
      <c r="AY212" s="206" t="s">
        <v>139</v>
      </c>
    </row>
    <row r="213" spans="2:65" s="13" customFormat="1" ht="13.5">
      <c r="B213" s="211"/>
      <c r="D213" s="198" t="s">
        <v>204</v>
      </c>
      <c r="E213" s="212" t="s">
        <v>5</v>
      </c>
      <c r="F213" s="213" t="s">
        <v>299</v>
      </c>
      <c r="H213" s="214">
        <v>312.86</v>
      </c>
      <c r="I213" s="215"/>
      <c r="L213" s="211"/>
      <c r="M213" s="216"/>
      <c r="N213" s="217"/>
      <c r="O213" s="217"/>
      <c r="P213" s="217"/>
      <c r="Q213" s="217"/>
      <c r="R213" s="217"/>
      <c r="S213" s="217"/>
      <c r="T213" s="218"/>
      <c r="AT213" s="212" t="s">
        <v>204</v>
      </c>
      <c r="AU213" s="212" t="s">
        <v>84</v>
      </c>
      <c r="AV213" s="13" t="s">
        <v>84</v>
      </c>
      <c r="AW213" s="13" t="s">
        <v>39</v>
      </c>
      <c r="AX213" s="13" t="s">
        <v>76</v>
      </c>
      <c r="AY213" s="212" t="s">
        <v>139</v>
      </c>
    </row>
    <row r="214" spans="2:65" s="14" customFormat="1" ht="13.5">
      <c r="B214" s="219"/>
      <c r="D214" s="194" t="s">
        <v>204</v>
      </c>
      <c r="E214" s="220" t="s">
        <v>5</v>
      </c>
      <c r="F214" s="221" t="s">
        <v>207</v>
      </c>
      <c r="H214" s="222">
        <v>359.47</v>
      </c>
      <c r="I214" s="223"/>
      <c r="L214" s="219"/>
      <c r="M214" s="224"/>
      <c r="N214" s="225"/>
      <c r="O214" s="225"/>
      <c r="P214" s="225"/>
      <c r="Q214" s="225"/>
      <c r="R214" s="225"/>
      <c r="S214" s="225"/>
      <c r="T214" s="226"/>
      <c r="AT214" s="227" t="s">
        <v>204</v>
      </c>
      <c r="AU214" s="227" t="s">
        <v>84</v>
      </c>
      <c r="AV214" s="14" t="s">
        <v>138</v>
      </c>
      <c r="AW214" s="14" t="s">
        <v>39</v>
      </c>
      <c r="AX214" s="14" t="s">
        <v>82</v>
      </c>
      <c r="AY214" s="227" t="s">
        <v>139</v>
      </c>
    </row>
    <row r="215" spans="2:65" s="1" customFormat="1" ht="22.5" customHeight="1">
      <c r="B215" s="181"/>
      <c r="C215" s="182" t="s">
        <v>379</v>
      </c>
      <c r="D215" s="182" t="s">
        <v>141</v>
      </c>
      <c r="E215" s="183" t="s">
        <v>380</v>
      </c>
      <c r="F215" s="184" t="s">
        <v>381</v>
      </c>
      <c r="G215" s="185" t="s">
        <v>234</v>
      </c>
      <c r="H215" s="186">
        <v>312.86</v>
      </c>
      <c r="I215" s="187"/>
      <c r="J215" s="188">
        <f>ROUND(I215*H215,2)</f>
        <v>0</v>
      </c>
      <c r="K215" s="184" t="s">
        <v>201</v>
      </c>
      <c r="L215" s="41"/>
      <c r="M215" s="189" t="s">
        <v>5</v>
      </c>
      <c r="N215" s="190" t="s">
        <v>47</v>
      </c>
      <c r="O215" s="42"/>
      <c r="P215" s="191">
        <f>O215*H215</f>
        <v>0</v>
      </c>
      <c r="Q215" s="191">
        <v>4.0000000000000003E-5</v>
      </c>
      <c r="R215" s="191">
        <f>Q215*H215</f>
        <v>1.2514400000000002E-2</v>
      </c>
      <c r="S215" s="191">
        <v>0</v>
      </c>
      <c r="T215" s="192">
        <f>S215*H215</f>
        <v>0</v>
      </c>
      <c r="AR215" s="24" t="s">
        <v>138</v>
      </c>
      <c r="AT215" s="24" t="s">
        <v>141</v>
      </c>
      <c r="AU215" s="24" t="s">
        <v>84</v>
      </c>
      <c r="AY215" s="24" t="s">
        <v>139</v>
      </c>
      <c r="BE215" s="193">
        <f>IF(N215="základní",J215,0)</f>
        <v>0</v>
      </c>
      <c r="BF215" s="193">
        <f>IF(N215="snížená",J215,0)</f>
        <v>0</v>
      </c>
      <c r="BG215" s="193">
        <f>IF(N215="zákl. přenesená",J215,0)</f>
        <v>0</v>
      </c>
      <c r="BH215" s="193">
        <f>IF(N215="sníž. přenesená",J215,0)</f>
        <v>0</v>
      </c>
      <c r="BI215" s="193">
        <f>IF(N215="nulová",J215,0)</f>
        <v>0</v>
      </c>
      <c r="BJ215" s="24" t="s">
        <v>82</v>
      </c>
      <c r="BK215" s="193">
        <f>ROUND(I215*H215,2)</f>
        <v>0</v>
      </c>
      <c r="BL215" s="24" t="s">
        <v>138</v>
      </c>
      <c r="BM215" s="24" t="s">
        <v>382</v>
      </c>
    </row>
    <row r="216" spans="2:65" s="1" customFormat="1" ht="54">
      <c r="B216" s="41"/>
      <c r="D216" s="198" t="s">
        <v>146</v>
      </c>
      <c r="F216" s="199" t="s">
        <v>383</v>
      </c>
      <c r="I216" s="196"/>
      <c r="L216" s="41"/>
      <c r="M216" s="197"/>
      <c r="N216" s="42"/>
      <c r="O216" s="42"/>
      <c r="P216" s="42"/>
      <c r="Q216" s="42"/>
      <c r="R216" s="42"/>
      <c r="S216" s="42"/>
      <c r="T216" s="70"/>
      <c r="AT216" s="24" t="s">
        <v>146</v>
      </c>
      <c r="AU216" s="24" t="s">
        <v>84</v>
      </c>
    </row>
    <row r="217" spans="2:65" s="12" customFormat="1" ht="13.5">
      <c r="B217" s="203"/>
      <c r="D217" s="198" t="s">
        <v>204</v>
      </c>
      <c r="E217" s="204" t="s">
        <v>5</v>
      </c>
      <c r="F217" s="205" t="s">
        <v>298</v>
      </c>
      <c r="H217" s="206" t="s">
        <v>5</v>
      </c>
      <c r="I217" s="207"/>
      <c r="L217" s="203"/>
      <c r="M217" s="208"/>
      <c r="N217" s="209"/>
      <c r="O217" s="209"/>
      <c r="P217" s="209"/>
      <c r="Q217" s="209"/>
      <c r="R217" s="209"/>
      <c r="S217" s="209"/>
      <c r="T217" s="210"/>
      <c r="AT217" s="206" t="s">
        <v>204</v>
      </c>
      <c r="AU217" s="206" t="s">
        <v>84</v>
      </c>
      <c r="AV217" s="12" t="s">
        <v>82</v>
      </c>
      <c r="AW217" s="12" t="s">
        <v>39</v>
      </c>
      <c r="AX217" s="12" t="s">
        <v>76</v>
      </c>
      <c r="AY217" s="206" t="s">
        <v>139</v>
      </c>
    </row>
    <row r="218" spans="2:65" s="13" customFormat="1" ht="13.5">
      <c r="B218" s="211"/>
      <c r="D218" s="198" t="s">
        <v>204</v>
      </c>
      <c r="E218" s="212" t="s">
        <v>5</v>
      </c>
      <c r="F218" s="213" t="s">
        <v>299</v>
      </c>
      <c r="H218" s="214">
        <v>312.86</v>
      </c>
      <c r="I218" s="215"/>
      <c r="L218" s="211"/>
      <c r="M218" s="216"/>
      <c r="N218" s="217"/>
      <c r="O218" s="217"/>
      <c r="P218" s="217"/>
      <c r="Q218" s="217"/>
      <c r="R218" s="217"/>
      <c r="S218" s="217"/>
      <c r="T218" s="218"/>
      <c r="AT218" s="212" t="s">
        <v>204</v>
      </c>
      <c r="AU218" s="212" t="s">
        <v>84</v>
      </c>
      <c r="AV218" s="13" t="s">
        <v>84</v>
      </c>
      <c r="AW218" s="13" t="s">
        <v>39</v>
      </c>
      <c r="AX218" s="13" t="s">
        <v>76</v>
      </c>
      <c r="AY218" s="212" t="s">
        <v>139</v>
      </c>
    </row>
    <row r="219" spans="2:65" s="14" customFormat="1" ht="13.5">
      <c r="B219" s="219"/>
      <c r="D219" s="194" t="s">
        <v>204</v>
      </c>
      <c r="E219" s="220" t="s">
        <v>5</v>
      </c>
      <c r="F219" s="221" t="s">
        <v>207</v>
      </c>
      <c r="H219" s="222">
        <v>312.86</v>
      </c>
      <c r="I219" s="223"/>
      <c r="L219" s="219"/>
      <c r="M219" s="224"/>
      <c r="N219" s="225"/>
      <c r="O219" s="225"/>
      <c r="P219" s="225"/>
      <c r="Q219" s="225"/>
      <c r="R219" s="225"/>
      <c r="S219" s="225"/>
      <c r="T219" s="226"/>
      <c r="AT219" s="227" t="s">
        <v>204</v>
      </c>
      <c r="AU219" s="227" t="s">
        <v>84</v>
      </c>
      <c r="AV219" s="14" t="s">
        <v>138</v>
      </c>
      <c r="AW219" s="14" t="s">
        <v>39</v>
      </c>
      <c r="AX219" s="14" t="s">
        <v>82</v>
      </c>
      <c r="AY219" s="227" t="s">
        <v>139</v>
      </c>
    </row>
    <row r="220" spans="2:65" s="1" customFormat="1" ht="22.5" customHeight="1">
      <c r="B220" s="181"/>
      <c r="C220" s="182" t="s">
        <v>384</v>
      </c>
      <c r="D220" s="182" t="s">
        <v>141</v>
      </c>
      <c r="E220" s="183" t="s">
        <v>385</v>
      </c>
      <c r="F220" s="184" t="s">
        <v>386</v>
      </c>
      <c r="G220" s="185" t="s">
        <v>200</v>
      </c>
      <c r="H220" s="186">
        <v>0.80200000000000005</v>
      </c>
      <c r="I220" s="187"/>
      <c r="J220" s="188">
        <f>ROUND(I220*H220,2)</f>
        <v>0</v>
      </c>
      <c r="K220" s="184" t="s">
        <v>201</v>
      </c>
      <c r="L220" s="41"/>
      <c r="M220" s="189" t="s">
        <v>5</v>
      </c>
      <c r="N220" s="190" t="s">
        <v>47</v>
      </c>
      <c r="O220" s="42"/>
      <c r="P220" s="191">
        <f>O220*H220</f>
        <v>0</v>
      </c>
      <c r="Q220" s="191">
        <v>0</v>
      </c>
      <c r="R220" s="191">
        <f>Q220*H220</f>
        <v>0</v>
      </c>
      <c r="S220" s="191">
        <v>2.2000000000000002</v>
      </c>
      <c r="T220" s="192">
        <f>S220*H220</f>
        <v>1.7644000000000002</v>
      </c>
      <c r="AR220" s="24" t="s">
        <v>138</v>
      </c>
      <c r="AT220" s="24" t="s">
        <v>141</v>
      </c>
      <c r="AU220" s="24" t="s">
        <v>84</v>
      </c>
      <c r="AY220" s="24" t="s">
        <v>139</v>
      </c>
      <c r="BE220" s="193">
        <f>IF(N220="základní",J220,0)</f>
        <v>0</v>
      </c>
      <c r="BF220" s="193">
        <f>IF(N220="snížená",J220,0)</f>
        <v>0</v>
      </c>
      <c r="BG220" s="193">
        <f>IF(N220="zákl. přenesená",J220,0)</f>
        <v>0</v>
      </c>
      <c r="BH220" s="193">
        <f>IF(N220="sníž. přenesená",J220,0)</f>
        <v>0</v>
      </c>
      <c r="BI220" s="193">
        <f>IF(N220="nulová",J220,0)</f>
        <v>0</v>
      </c>
      <c r="BJ220" s="24" t="s">
        <v>82</v>
      </c>
      <c r="BK220" s="193">
        <f>ROUND(I220*H220,2)</f>
        <v>0</v>
      </c>
      <c r="BL220" s="24" t="s">
        <v>138</v>
      </c>
      <c r="BM220" s="24" t="s">
        <v>387</v>
      </c>
    </row>
    <row r="221" spans="2:65" s="1" customFormat="1" ht="13.5">
      <c r="B221" s="41"/>
      <c r="D221" s="198" t="s">
        <v>146</v>
      </c>
      <c r="F221" s="199" t="s">
        <v>388</v>
      </c>
      <c r="I221" s="196"/>
      <c r="L221" s="41"/>
      <c r="M221" s="197"/>
      <c r="N221" s="42"/>
      <c r="O221" s="42"/>
      <c r="P221" s="42"/>
      <c r="Q221" s="42"/>
      <c r="R221" s="42"/>
      <c r="S221" s="42"/>
      <c r="T221" s="70"/>
      <c r="AT221" s="24" t="s">
        <v>146</v>
      </c>
      <c r="AU221" s="24" t="s">
        <v>84</v>
      </c>
    </row>
    <row r="222" spans="2:65" s="12" customFormat="1" ht="13.5">
      <c r="B222" s="203"/>
      <c r="D222" s="198" t="s">
        <v>204</v>
      </c>
      <c r="E222" s="204" t="s">
        <v>5</v>
      </c>
      <c r="F222" s="205" t="s">
        <v>389</v>
      </c>
      <c r="H222" s="206" t="s">
        <v>5</v>
      </c>
      <c r="I222" s="207"/>
      <c r="L222" s="203"/>
      <c r="M222" s="208"/>
      <c r="N222" s="209"/>
      <c r="O222" s="209"/>
      <c r="P222" s="209"/>
      <c r="Q222" s="209"/>
      <c r="R222" s="209"/>
      <c r="S222" s="209"/>
      <c r="T222" s="210"/>
      <c r="AT222" s="206" t="s">
        <v>204</v>
      </c>
      <c r="AU222" s="206" t="s">
        <v>84</v>
      </c>
      <c r="AV222" s="12" t="s">
        <v>82</v>
      </c>
      <c r="AW222" s="12" t="s">
        <v>39</v>
      </c>
      <c r="AX222" s="12" t="s">
        <v>76</v>
      </c>
      <c r="AY222" s="206" t="s">
        <v>139</v>
      </c>
    </row>
    <row r="223" spans="2:65" s="13" customFormat="1" ht="13.5">
      <c r="B223" s="211"/>
      <c r="D223" s="198" t="s">
        <v>204</v>
      </c>
      <c r="E223" s="212" t="s">
        <v>5</v>
      </c>
      <c r="F223" s="213" t="s">
        <v>390</v>
      </c>
      <c r="H223" s="214">
        <v>0.80200000000000005</v>
      </c>
      <c r="I223" s="215"/>
      <c r="L223" s="211"/>
      <c r="M223" s="216"/>
      <c r="N223" s="217"/>
      <c r="O223" s="217"/>
      <c r="P223" s="217"/>
      <c r="Q223" s="217"/>
      <c r="R223" s="217"/>
      <c r="S223" s="217"/>
      <c r="T223" s="218"/>
      <c r="AT223" s="212" t="s">
        <v>204</v>
      </c>
      <c r="AU223" s="212" t="s">
        <v>84</v>
      </c>
      <c r="AV223" s="13" t="s">
        <v>84</v>
      </c>
      <c r="AW223" s="13" t="s">
        <v>39</v>
      </c>
      <c r="AX223" s="13" t="s">
        <v>76</v>
      </c>
      <c r="AY223" s="212" t="s">
        <v>139</v>
      </c>
    </row>
    <row r="224" spans="2:65" s="14" customFormat="1" ht="13.5">
      <c r="B224" s="219"/>
      <c r="D224" s="194" t="s">
        <v>204</v>
      </c>
      <c r="E224" s="220" t="s">
        <v>5</v>
      </c>
      <c r="F224" s="221" t="s">
        <v>207</v>
      </c>
      <c r="H224" s="222">
        <v>0.80200000000000005</v>
      </c>
      <c r="I224" s="223"/>
      <c r="L224" s="219"/>
      <c r="M224" s="224"/>
      <c r="N224" s="225"/>
      <c r="O224" s="225"/>
      <c r="P224" s="225"/>
      <c r="Q224" s="225"/>
      <c r="R224" s="225"/>
      <c r="S224" s="225"/>
      <c r="T224" s="226"/>
      <c r="AT224" s="227" t="s">
        <v>204</v>
      </c>
      <c r="AU224" s="227" t="s">
        <v>84</v>
      </c>
      <c r="AV224" s="14" t="s">
        <v>138</v>
      </c>
      <c r="AW224" s="14" t="s">
        <v>39</v>
      </c>
      <c r="AX224" s="14" t="s">
        <v>82</v>
      </c>
      <c r="AY224" s="227" t="s">
        <v>139</v>
      </c>
    </row>
    <row r="225" spans="2:65" s="1" customFormat="1" ht="31.5" customHeight="1">
      <c r="B225" s="181"/>
      <c r="C225" s="182" t="s">
        <v>391</v>
      </c>
      <c r="D225" s="182" t="s">
        <v>141</v>
      </c>
      <c r="E225" s="183" t="s">
        <v>392</v>
      </c>
      <c r="F225" s="184" t="s">
        <v>393</v>
      </c>
      <c r="G225" s="185" t="s">
        <v>200</v>
      </c>
      <c r="H225" s="186">
        <v>0.54800000000000004</v>
      </c>
      <c r="I225" s="187"/>
      <c r="J225" s="188">
        <f>ROUND(I225*H225,2)</f>
        <v>0</v>
      </c>
      <c r="K225" s="184" t="s">
        <v>201</v>
      </c>
      <c r="L225" s="41"/>
      <c r="M225" s="189" t="s">
        <v>5</v>
      </c>
      <c r="N225" s="190" t="s">
        <v>47</v>
      </c>
      <c r="O225" s="42"/>
      <c r="P225" s="191">
        <f>O225*H225</f>
        <v>0</v>
      </c>
      <c r="Q225" s="191">
        <v>0</v>
      </c>
      <c r="R225" s="191">
        <f>Q225*H225</f>
        <v>0</v>
      </c>
      <c r="S225" s="191">
        <v>2.2000000000000002</v>
      </c>
      <c r="T225" s="192">
        <f>S225*H225</f>
        <v>1.2056000000000002</v>
      </c>
      <c r="AR225" s="24" t="s">
        <v>138</v>
      </c>
      <c r="AT225" s="24" t="s">
        <v>141</v>
      </c>
      <c r="AU225" s="24" t="s">
        <v>84</v>
      </c>
      <c r="AY225" s="24" t="s">
        <v>139</v>
      </c>
      <c r="BE225" s="193">
        <f>IF(N225="základní",J225,0)</f>
        <v>0</v>
      </c>
      <c r="BF225" s="193">
        <f>IF(N225="snížená",J225,0)</f>
        <v>0</v>
      </c>
      <c r="BG225" s="193">
        <f>IF(N225="zákl. přenesená",J225,0)</f>
        <v>0</v>
      </c>
      <c r="BH225" s="193">
        <f>IF(N225="sníž. přenesená",J225,0)</f>
        <v>0</v>
      </c>
      <c r="BI225" s="193">
        <f>IF(N225="nulová",J225,0)</f>
        <v>0</v>
      </c>
      <c r="BJ225" s="24" t="s">
        <v>82</v>
      </c>
      <c r="BK225" s="193">
        <f>ROUND(I225*H225,2)</f>
        <v>0</v>
      </c>
      <c r="BL225" s="24" t="s">
        <v>138</v>
      </c>
      <c r="BM225" s="24" t="s">
        <v>394</v>
      </c>
    </row>
    <row r="226" spans="2:65" s="1" customFormat="1" ht="13.5">
      <c r="B226" s="41"/>
      <c r="D226" s="198" t="s">
        <v>146</v>
      </c>
      <c r="F226" s="199" t="s">
        <v>395</v>
      </c>
      <c r="I226" s="196"/>
      <c r="L226" s="41"/>
      <c r="M226" s="197"/>
      <c r="N226" s="42"/>
      <c r="O226" s="42"/>
      <c r="P226" s="42"/>
      <c r="Q226" s="42"/>
      <c r="R226" s="42"/>
      <c r="S226" s="42"/>
      <c r="T226" s="70"/>
      <c r="AT226" s="24" t="s">
        <v>146</v>
      </c>
      <c r="AU226" s="24" t="s">
        <v>84</v>
      </c>
    </row>
    <row r="227" spans="2:65" s="13" customFormat="1" ht="13.5">
      <c r="B227" s="211"/>
      <c r="D227" s="198" t="s">
        <v>204</v>
      </c>
      <c r="E227" s="212" t="s">
        <v>5</v>
      </c>
      <c r="F227" s="213" t="s">
        <v>396</v>
      </c>
      <c r="H227" s="214">
        <v>0.54800000000000004</v>
      </c>
      <c r="I227" s="215"/>
      <c r="L227" s="211"/>
      <c r="M227" s="216"/>
      <c r="N227" s="217"/>
      <c r="O227" s="217"/>
      <c r="P227" s="217"/>
      <c r="Q227" s="217"/>
      <c r="R227" s="217"/>
      <c r="S227" s="217"/>
      <c r="T227" s="218"/>
      <c r="AT227" s="212" t="s">
        <v>204</v>
      </c>
      <c r="AU227" s="212" t="s">
        <v>84</v>
      </c>
      <c r="AV227" s="13" t="s">
        <v>84</v>
      </c>
      <c r="AW227" s="13" t="s">
        <v>39</v>
      </c>
      <c r="AX227" s="13" t="s">
        <v>76</v>
      </c>
      <c r="AY227" s="212" t="s">
        <v>139</v>
      </c>
    </row>
    <row r="228" spans="2:65" s="14" customFormat="1" ht="13.5">
      <c r="B228" s="219"/>
      <c r="D228" s="194" t="s">
        <v>204</v>
      </c>
      <c r="E228" s="220" t="s">
        <v>5</v>
      </c>
      <c r="F228" s="221" t="s">
        <v>207</v>
      </c>
      <c r="H228" s="222">
        <v>0.54800000000000004</v>
      </c>
      <c r="I228" s="223"/>
      <c r="L228" s="219"/>
      <c r="M228" s="224"/>
      <c r="N228" s="225"/>
      <c r="O228" s="225"/>
      <c r="P228" s="225"/>
      <c r="Q228" s="225"/>
      <c r="R228" s="225"/>
      <c r="S228" s="225"/>
      <c r="T228" s="226"/>
      <c r="AT228" s="227" t="s">
        <v>204</v>
      </c>
      <c r="AU228" s="227" t="s">
        <v>84</v>
      </c>
      <c r="AV228" s="14" t="s">
        <v>138</v>
      </c>
      <c r="AW228" s="14" t="s">
        <v>39</v>
      </c>
      <c r="AX228" s="14" t="s">
        <v>82</v>
      </c>
      <c r="AY228" s="227" t="s">
        <v>139</v>
      </c>
    </row>
    <row r="229" spans="2:65" s="1" customFormat="1" ht="31.5" customHeight="1">
      <c r="B229" s="181"/>
      <c r="C229" s="182" t="s">
        <v>397</v>
      </c>
      <c r="D229" s="182" t="s">
        <v>141</v>
      </c>
      <c r="E229" s="183" t="s">
        <v>398</v>
      </c>
      <c r="F229" s="184" t="s">
        <v>399</v>
      </c>
      <c r="G229" s="185" t="s">
        <v>200</v>
      </c>
      <c r="H229" s="186">
        <v>0.54800000000000004</v>
      </c>
      <c r="I229" s="187"/>
      <c r="J229" s="188">
        <f>ROUND(I229*H229,2)</f>
        <v>0</v>
      </c>
      <c r="K229" s="184" t="s">
        <v>201</v>
      </c>
      <c r="L229" s="41"/>
      <c r="M229" s="189" t="s">
        <v>5</v>
      </c>
      <c r="N229" s="190" t="s">
        <v>47</v>
      </c>
      <c r="O229" s="42"/>
      <c r="P229" s="191">
        <f>O229*H229</f>
        <v>0</v>
      </c>
      <c r="Q229" s="191">
        <v>0</v>
      </c>
      <c r="R229" s="191">
        <f>Q229*H229</f>
        <v>0</v>
      </c>
      <c r="S229" s="191">
        <v>4.3999999999999997E-2</v>
      </c>
      <c r="T229" s="192">
        <f>S229*H229</f>
        <v>2.4112000000000001E-2</v>
      </c>
      <c r="AR229" s="24" t="s">
        <v>138</v>
      </c>
      <c r="AT229" s="24" t="s">
        <v>141</v>
      </c>
      <c r="AU229" s="24" t="s">
        <v>84</v>
      </c>
      <c r="AY229" s="24" t="s">
        <v>139</v>
      </c>
      <c r="BE229" s="193">
        <f>IF(N229="základní",J229,0)</f>
        <v>0</v>
      </c>
      <c r="BF229" s="193">
        <f>IF(N229="snížená",J229,0)</f>
        <v>0</v>
      </c>
      <c r="BG229" s="193">
        <f>IF(N229="zákl. přenesená",J229,0)</f>
        <v>0</v>
      </c>
      <c r="BH229" s="193">
        <f>IF(N229="sníž. přenesená",J229,0)</f>
        <v>0</v>
      </c>
      <c r="BI229" s="193">
        <f>IF(N229="nulová",J229,0)</f>
        <v>0</v>
      </c>
      <c r="BJ229" s="24" t="s">
        <v>82</v>
      </c>
      <c r="BK229" s="193">
        <f>ROUND(I229*H229,2)</f>
        <v>0</v>
      </c>
      <c r="BL229" s="24" t="s">
        <v>138</v>
      </c>
      <c r="BM229" s="24" t="s">
        <v>400</v>
      </c>
    </row>
    <row r="230" spans="2:65" s="1" customFormat="1" ht="27">
      <c r="B230" s="41"/>
      <c r="D230" s="194" t="s">
        <v>146</v>
      </c>
      <c r="F230" s="195" t="s">
        <v>401</v>
      </c>
      <c r="I230" s="196"/>
      <c r="L230" s="41"/>
      <c r="M230" s="197"/>
      <c r="N230" s="42"/>
      <c r="O230" s="42"/>
      <c r="P230" s="42"/>
      <c r="Q230" s="42"/>
      <c r="R230" s="42"/>
      <c r="S230" s="42"/>
      <c r="T230" s="70"/>
      <c r="AT230" s="24" t="s">
        <v>146</v>
      </c>
      <c r="AU230" s="24" t="s">
        <v>84</v>
      </c>
    </row>
    <row r="231" spans="2:65" s="1" customFormat="1" ht="22.5" customHeight="1">
      <c r="B231" s="181"/>
      <c r="C231" s="182" t="s">
        <v>402</v>
      </c>
      <c r="D231" s="182" t="s">
        <v>141</v>
      </c>
      <c r="E231" s="183" t="s">
        <v>403</v>
      </c>
      <c r="F231" s="184" t="s">
        <v>404</v>
      </c>
      <c r="G231" s="185" t="s">
        <v>234</v>
      </c>
      <c r="H231" s="186">
        <v>5.4829999999999997</v>
      </c>
      <c r="I231" s="187"/>
      <c r="J231" s="188">
        <f>ROUND(I231*H231,2)</f>
        <v>0</v>
      </c>
      <c r="K231" s="184" t="s">
        <v>201</v>
      </c>
      <c r="L231" s="41"/>
      <c r="M231" s="189" t="s">
        <v>5</v>
      </c>
      <c r="N231" s="190" t="s">
        <v>47</v>
      </c>
      <c r="O231" s="42"/>
      <c r="P231" s="191">
        <f>O231*H231</f>
        <v>0</v>
      </c>
      <c r="Q231" s="191">
        <v>0</v>
      </c>
      <c r="R231" s="191">
        <f>Q231*H231</f>
        <v>0</v>
      </c>
      <c r="S231" s="191">
        <v>3.5000000000000003E-2</v>
      </c>
      <c r="T231" s="192">
        <f>S231*H231</f>
        <v>0.19190499999999999</v>
      </c>
      <c r="AR231" s="24" t="s">
        <v>138</v>
      </c>
      <c r="AT231" s="24" t="s">
        <v>141</v>
      </c>
      <c r="AU231" s="24" t="s">
        <v>84</v>
      </c>
      <c r="AY231" s="24" t="s">
        <v>139</v>
      </c>
      <c r="BE231" s="193">
        <f>IF(N231="základní",J231,0)</f>
        <v>0</v>
      </c>
      <c r="BF231" s="193">
        <f>IF(N231="snížená",J231,0)</f>
        <v>0</v>
      </c>
      <c r="BG231" s="193">
        <f>IF(N231="zákl. přenesená",J231,0)</f>
        <v>0</v>
      </c>
      <c r="BH231" s="193">
        <f>IF(N231="sníž. přenesená",J231,0)</f>
        <v>0</v>
      </c>
      <c r="BI231" s="193">
        <f>IF(N231="nulová",J231,0)</f>
        <v>0</v>
      </c>
      <c r="BJ231" s="24" t="s">
        <v>82</v>
      </c>
      <c r="BK231" s="193">
        <f>ROUND(I231*H231,2)</f>
        <v>0</v>
      </c>
      <c r="BL231" s="24" t="s">
        <v>138</v>
      </c>
      <c r="BM231" s="24" t="s">
        <v>405</v>
      </c>
    </row>
    <row r="232" spans="2:65" s="1" customFormat="1" ht="27">
      <c r="B232" s="41"/>
      <c r="D232" s="198" t="s">
        <v>146</v>
      </c>
      <c r="F232" s="199" t="s">
        <v>406</v>
      </c>
      <c r="I232" s="196"/>
      <c r="L232" s="41"/>
      <c r="M232" s="197"/>
      <c r="N232" s="42"/>
      <c r="O232" s="42"/>
      <c r="P232" s="42"/>
      <c r="Q232" s="42"/>
      <c r="R232" s="42"/>
      <c r="S232" s="42"/>
      <c r="T232" s="70"/>
      <c r="AT232" s="24" t="s">
        <v>146</v>
      </c>
      <c r="AU232" s="24" t="s">
        <v>84</v>
      </c>
    </row>
    <row r="233" spans="2:65" s="13" customFormat="1" ht="13.5">
      <c r="B233" s="211"/>
      <c r="D233" s="198" t="s">
        <v>204</v>
      </c>
      <c r="E233" s="212" t="s">
        <v>5</v>
      </c>
      <c r="F233" s="213" t="s">
        <v>407</v>
      </c>
      <c r="H233" s="214">
        <v>5.4829999999999997</v>
      </c>
      <c r="I233" s="215"/>
      <c r="L233" s="211"/>
      <c r="M233" s="216"/>
      <c r="N233" s="217"/>
      <c r="O233" s="217"/>
      <c r="P233" s="217"/>
      <c r="Q233" s="217"/>
      <c r="R233" s="217"/>
      <c r="S233" s="217"/>
      <c r="T233" s="218"/>
      <c r="AT233" s="212" t="s">
        <v>204</v>
      </c>
      <c r="AU233" s="212" t="s">
        <v>84</v>
      </c>
      <c r="AV233" s="13" t="s">
        <v>84</v>
      </c>
      <c r="AW233" s="13" t="s">
        <v>39</v>
      </c>
      <c r="AX233" s="13" t="s">
        <v>76</v>
      </c>
      <c r="AY233" s="212" t="s">
        <v>139</v>
      </c>
    </row>
    <row r="234" spans="2:65" s="14" customFormat="1" ht="13.5">
      <c r="B234" s="219"/>
      <c r="D234" s="194" t="s">
        <v>204</v>
      </c>
      <c r="E234" s="220" t="s">
        <v>5</v>
      </c>
      <c r="F234" s="221" t="s">
        <v>207</v>
      </c>
      <c r="H234" s="222">
        <v>5.4829999999999997</v>
      </c>
      <c r="I234" s="223"/>
      <c r="L234" s="219"/>
      <c r="M234" s="224"/>
      <c r="N234" s="225"/>
      <c r="O234" s="225"/>
      <c r="P234" s="225"/>
      <c r="Q234" s="225"/>
      <c r="R234" s="225"/>
      <c r="S234" s="225"/>
      <c r="T234" s="226"/>
      <c r="AT234" s="227" t="s">
        <v>204</v>
      </c>
      <c r="AU234" s="227" t="s">
        <v>84</v>
      </c>
      <c r="AV234" s="14" t="s">
        <v>138</v>
      </c>
      <c r="AW234" s="14" t="s">
        <v>39</v>
      </c>
      <c r="AX234" s="14" t="s">
        <v>82</v>
      </c>
      <c r="AY234" s="227" t="s">
        <v>139</v>
      </c>
    </row>
    <row r="235" spans="2:65" s="1" customFormat="1" ht="22.5" customHeight="1">
      <c r="B235" s="181"/>
      <c r="C235" s="182" t="s">
        <v>408</v>
      </c>
      <c r="D235" s="182" t="s">
        <v>141</v>
      </c>
      <c r="E235" s="183" t="s">
        <v>409</v>
      </c>
      <c r="F235" s="184" t="s">
        <v>410</v>
      </c>
      <c r="G235" s="185" t="s">
        <v>245</v>
      </c>
      <c r="H235" s="186">
        <v>2.5499999999999998</v>
      </c>
      <c r="I235" s="187"/>
      <c r="J235" s="188">
        <f>ROUND(I235*H235,2)</f>
        <v>0</v>
      </c>
      <c r="K235" s="184" t="s">
        <v>201</v>
      </c>
      <c r="L235" s="41"/>
      <c r="M235" s="189" t="s">
        <v>5</v>
      </c>
      <c r="N235" s="190" t="s">
        <v>47</v>
      </c>
      <c r="O235" s="42"/>
      <c r="P235" s="191">
        <f>O235*H235</f>
        <v>0</v>
      </c>
      <c r="Q235" s="191">
        <v>0</v>
      </c>
      <c r="R235" s="191">
        <f>Q235*H235</f>
        <v>0</v>
      </c>
      <c r="S235" s="191">
        <v>0</v>
      </c>
      <c r="T235" s="192">
        <f>S235*H235</f>
        <v>0</v>
      </c>
      <c r="AR235" s="24" t="s">
        <v>138</v>
      </c>
      <c r="AT235" s="24" t="s">
        <v>141</v>
      </c>
      <c r="AU235" s="24" t="s">
        <v>84</v>
      </c>
      <c r="AY235" s="24" t="s">
        <v>139</v>
      </c>
      <c r="BE235" s="193">
        <f>IF(N235="základní",J235,0)</f>
        <v>0</v>
      </c>
      <c r="BF235" s="193">
        <f>IF(N235="snížená",J235,0)</f>
        <v>0</v>
      </c>
      <c r="BG235" s="193">
        <f>IF(N235="zákl. přenesená",J235,0)</f>
        <v>0</v>
      </c>
      <c r="BH235" s="193">
        <f>IF(N235="sníž. přenesená",J235,0)</f>
        <v>0</v>
      </c>
      <c r="BI235" s="193">
        <f>IF(N235="nulová",J235,0)</f>
        <v>0</v>
      </c>
      <c r="BJ235" s="24" t="s">
        <v>82</v>
      </c>
      <c r="BK235" s="193">
        <f>ROUND(I235*H235,2)</f>
        <v>0</v>
      </c>
      <c r="BL235" s="24" t="s">
        <v>138</v>
      </c>
      <c r="BM235" s="24" t="s">
        <v>411</v>
      </c>
    </row>
    <row r="236" spans="2:65" s="1" customFormat="1" ht="13.5">
      <c r="B236" s="41"/>
      <c r="D236" s="198" t="s">
        <v>146</v>
      </c>
      <c r="F236" s="199" t="s">
        <v>412</v>
      </c>
      <c r="I236" s="196"/>
      <c r="L236" s="41"/>
      <c r="M236" s="197"/>
      <c r="N236" s="42"/>
      <c r="O236" s="42"/>
      <c r="P236" s="42"/>
      <c r="Q236" s="42"/>
      <c r="R236" s="42"/>
      <c r="S236" s="42"/>
      <c r="T236" s="70"/>
      <c r="AT236" s="24" t="s">
        <v>146</v>
      </c>
      <c r="AU236" s="24" t="s">
        <v>84</v>
      </c>
    </row>
    <row r="237" spans="2:65" s="13" customFormat="1" ht="13.5">
      <c r="B237" s="211"/>
      <c r="D237" s="198" t="s">
        <v>204</v>
      </c>
      <c r="E237" s="212" t="s">
        <v>5</v>
      </c>
      <c r="F237" s="213" t="s">
        <v>413</v>
      </c>
      <c r="H237" s="214">
        <v>2.5499999999999998</v>
      </c>
      <c r="I237" s="215"/>
      <c r="L237" s="211"/>
      <c r="M237" s="216"/>
      <c r="N237" s="217"/>
      <c r="O237" s="217"/>
      <c r="P237" s="217"/>
      <c r="Q237" s="217"/>
      <c r="R237" s="217"/>
      <c r="S237" s="217"/>
      <c r="T237" s="218"/>
      <c r="AT237" s="212" t="s">
        <v>204</v>
      </c>
      <c r="AU237" s="212" t="s">
        <v>84</v>
      </c>
      <c r="AV237" s="13" t="s">
        <v>84</v>
      </c>
      <c r="AW237" s="13" t="s">
        <v>39</v>
      </c>
      <c r="AX237" s="13" t="s">
        <v>76</v>
      </c>
      <c r="AY237" s="212" t="s">
        <v>139</v>
      </c>
    </row>
    <row r="238" spans="2:65" s="14" customFormat="1" ht="13.5">
      <c r="B238" s="219"/>
      <c r="D238" s="198" t="s">
        <v>204</v>
      </c>
      <c r="E238" s="238" t="s">
        <v>5</v>
      </c>
      <c r="F238" s="239" t="s">
        <v>207</v>
      </c>
      <c r="H238" s="240">
        <v>2.5499999999999998</v>
      </c>
      <c r="I238" s="223"/>
      <c r="L238" s="219"/>
      <c r="M238" s="224"/>
      <c r="N238" s="225"/>
      <c r="O238" s="225"/>
      <c r="P238" s="225"/>
      <c r="Q238" s="225"/>
      <c r="R238" s="225"/>
      <c r="S238" s="225"/>
      <c r="T238" s="226"/>
      <c r="AT238" s="227" t="s">
        <v>204</v>
      </c>
      <c r="AU238" s="227" t="s">
        <v>84</v>
      </c>
      <c r="AV238" s="14" t="s">
        <v>138</v>
      </c>
      <c r="AW238" s="14" t="s">
        <v>39</v>
      </c>
      <c r="AX238" s="14" t="s">
        <v>82</v>
      </c>
      <c r="AY238" s="227" t="s">
        <v>139</v>
      </c>
    </row>
    <row r="239" spans="2:65" s="11" customFormat="1" ht="29.85" customHeight="1">
      <c r="B239" s="167"/>
      <c r="D239" s="178" t="s">
        <v>75</v>
      </c>
      <c r="E239" s="179" t="s">
        <v>414</v>
      </c>
      <c r="F239" s="179" t="s">
        <v>415</v>
      </c>
      <c r="I239" s="170"/>
      <c r="J239" s="180">
        <f>BK239</f>
        <v>0</v>
      </c>
      <c r="L239" s="167"/>
      <c r="M239" s="172"/>
      <c r="N239" s="173"/>
      <c r="O239" s="173"/>
      <c r="P239" s="174">
        <f>SUM(P240:P254)</f>
        <v>0</v>
      </c>
      <c r="Q239" s="173"/>
      <c r="R239" s="174">
        <f>SUM(R240:R254)</f>
        <v>0</v>
      </c>
      <c r="S239" s="173"/>
      <c r="T239" s="175">
        <f>SUM(T240:T254)</f>
        <v>0</v>
      </c>
      <c r="AR239" s="168" t="s">
        <v>82</v>
      </c>
      <c r="AT239" s="176" t="s">
        <v>75</v>
      </c>
      <c r="AU239" s="176" t="s">
        <v>82</v>
      </c>
      <c r="AY239" s="168" t="s">
        <v>139</v>
      </c>
      <c r="BK239" s="177">
        <f>SUM(BK240:BK254)</f>
        <v>0</v>
      </c>
    </row>
    <row r="240" spans="2:65" s="1" customFormat="1" ht="22.5" customHeight="1">
      <c r="B240" s="181"/>
      <c r="C240" s="182" t="s">
        <v>416</v>
      </c>
      <c r="D240" s="182" t="s">
        <v>141</v>
      </c>
      <c r="E240" s="183" t="s">
        <v>417</v>
      </c>
      <c r="F240" s="184" t="s">
        <v>418</v>
      </c>
      <c r="G240" s="185" t="s">
        <v>215</v>
      </c>
      <c r="H240" s="186">
        <v>7.5490000000000004</v>
      </c>
      <c r="I240" s="187"/>
      <c r="J240" s="188">
        <f>ROUND(I240*H240,2)</f>
        <v>0</v>
      </c>
      <c r="K240" s="184" t="s">
        <v>201</v>
      </c>
      <c r="L240" s="41"/>
      <c r="M240" s="189" t="s">
        <v>5</v>
      </c>
      <c r="N240" s="190" t="s">
        <v>47</v>
      </c>
      <c r="O240" s="42"/>
      <c r="P240" s="191">
        <f>O240*H240</f>
        <v>0</v>
      </c>
      <c r="Q240" s="191">
        <v>0</v>
      </c>
      <c r="R240" s="191">
        <f>Q240*H240</f>
        <v>0</v>
      </c>
      <c r="S240" s="191">
        <v>0</v>
      </c>
      <c r="T240" s="192">
        <f>S240*H240</f>
        <v>0</v>
      </c>
      <c r="AR240" s="24" t="s">
        <v>138</v>
      </c>
      <c r="AT240" s="24" t="s">
        <v>141</v>
      </c>
      <c r="AU240" s="24" t="s">
        <v>84</v>
      </c>
      <c r="AY240" s="24" t="s">
        <v>139</v>
      </c>
      <c r="BE240" s="193">
        <f>IF(N240="základní",J240,0)</f>
        <v>0</v>
      </c>
      <c r="BF240" s="193">
        <f>IF(N240="snížená",J240,0)</f>
        <v>0</v>
      </c>
      <c r="BG240" s="193">
        <f>IF(N240="zákl. přenesená",J240,0)</f>
        <v>0</v>
      </c>
      <c r="BH240" s="193">
        <f>IF(N240="sníž. přenesená",J240,0)</f>
        <v>0</v>
      </c>
      <c r="BI240" s="193">
        <f>IF(N240="nulová",J240,0)</f>
        <v>0</v>
      </c>
      <c r="BJ240" s="24" t="s">
        <v>82</v>
      </c>
      <c r="BK240" s="193">
        <f>ROUND(I240*H240,2)</f>
        <v>0</v>
      </c>
      <c r="BL240" s="24" t="s">
        <v>138</v>
      </c>
      <c r="BM240" s="24" t="s">
        <v>419</v>
      </c>
    </row>
    <row r="241" spans="2:65" s="1" customFormat="1" ht="27">
      <c r="B241" s="41"/>
      <c r="D241" s="194" t="s">
        <v>146</v>
      </c>
      <c r="F241" s="195" t="s">
        <v>420</v>
      </c>
      <c r="I241" s="196"/>
      <c r="L241" s="41"/>
      <c r="M241" s="197"/>
      <c r="N241" s="42"/>
      <c r="O241" s="42"/>
      <c r="P241" s="42"/>
      <c r="Q241" s="42"/>
      <c r="R241" s="42"/>
      <c r="S241" s="42"/>
      <c r="T241" s="70"/>
      <c r="AT241" s="24" t="s">
        <v>146</v>
      </c>
      <c r="AU241" s="24" t="s">
        <v>84</v>
      </c>
    </row>
    <row r="242" spans="2:65" s="1" customFormat="1" ht="22.5" customHeight="1">
      <c r="B242" s="181"/>
      <c r="C242" s="182" t="s">
        <v>421</v>
      </c>
      <c r="D242" s="182" t="s">
        <v>141</v>
      </c>
      <c r="E242" s="183" t="s">
        <v>422</v>
      </c>
      <c r="F242" s="184" t="s">
        <v>423</v>
      </c>
      <c r="G242" s="185" t="s">
        <v>215</v>
      </c>
      <c r="H242" s="186">
        <v>7.5490000000000004</v>
      </c>
      <c r="I242" s="187"/>
      <c r="J242" s="188">
        <f>ROUND(I242*H242,2)</f>
        <v>0</v>
      </c>
      <c r="K242" s="184" t="s">
        <v>201</v>
      </c>
      <c r="L242" s="41"/>
      <c r="M242" s="189" t="s">
        <v>5</v>
      </c>
      <c r="N242" s="190" t="s">
        <v>47</v>
      </c>
      <c r="O242" s="42"/>
      <c r="P242" s="191">
        <f>O242*H242</f>
        <v>0</v>
      </c>
      <c r="Q242" s="191">
        <v>0</v>
      </c>
      <c r="R242" s="191">
        <f>Q242*H242</f>
        <v>0</v>
      </c>
      <c r="S242" s="191">
        <v>0</v>
      </c>
      <c r="T242" s="192">
        <f>S242*H242</f>
        <v>0</v>
      </c>
      <c r="AR242" s="24" t="s">
        <v>138</v>
      </c>
      <c r="AT242" s="24" t="s">
        <v>141</v>
      </c>
      <c r="AU242" s="24" t="s">
        <v>84</v>
      </c>
      <c r="AY242" s="24" t="s">
        <v>139</v>
      </c>
      <c r="BE242" s="193">
        <f>IF(N242="základní",J242,0)</f>
        <v>0</v>
      </c>
      <c r="BF242" s="193">
        <f>IF(N242="snížená",J242,0)</f>
        <v>0</v>
      </c>
      <c r="BG242" s="193">
        <f>IF(N242="zákl. přenesená",J242,0)</f>
        <v>0</v>
      </c>
      <c r="BH242" s="193">
        <f>IF(N242="sníž. přenesená",J242,0)</f>
        <v>0</v>
      </c>
      <c r="BI242" s="193">
        <f>IF(N242="nulová",J242,0)</f>
        <v>0</v>
      </c>
      <c r="BJ242" s="24" t="s">
        <v>82</v>
      </c>
      <c r="BK242" s="193">
        <f>ROUND(I242*H242,2)</f>
        <v>0</v>
      </c>
      <c r="BL242" s="24" t="s">
        <v>138</v>
      </c>
      <c r="BM242" s="24" t="s">
        <v>424</v>
      </c>
    </row>
    <row r="243" spans="2:65" s="1" customFormat="1" ht="13.5">
      <c r="B243" s="41"/>
      <c r="D243" s="194" t="s">
        <v>146</v>
      </c>
      <c r="F243" s="195" t="s">
        <v>425</v>
      </c>
      <c r="I243" s="196"/>
      <c r="L243" s="41"/>
      <c r="M243" s="197"/>
      <c r="N243" s="42"/>
      <c r="O243" s="42"/>
      <c r="P243" s="42"/>
      <c r="Q243" s="42"/>
      <c r="R243" s="42"/>
      <c r="S243" s="42"/>
      <c r="T243" s="70"/>
      <c r="AT243" s="24" t="s">
        <v>146</v>
      </c>
      <c r="AU243" s="24" t="s">
        <v>84</v>
      </c>
    </row>
    <row r="244" spans="2:65" s="1" customFormat="1" ht="22.5" customHeight="1">
      <c r="B244" s="181"/>
      <c r="C244" s="182" t="s">
        <v>426</v>
      </c>
      <c r="D244" s="182" t="s">
        <v>141</v>
      </c>
      <c r="E244" s="183" t="s">
        <v>427</v>
      </c>
      <c r="F244" s="184" t="s">
        <v>428</v>
      </c>
      <c r="G244" s="185" t="s">
        <v>215</v>
      </c>
      <c r="H244" s="186">
        <v>256.666</v>
      </c>
      <c r="I244" s="187"/>
      <c r="J244" s="188">
        <f>ROUND(I244*H244,2)</f>
        <v>0</v>
      </c>
      <c r="K244" s="184" t="s">
        <v>201</v>
      </c>
      <c r="L244" s="41"/>
      <c r="M244" s="189" t="s">
        <v>5</v>
      </c>
      <c r="N244" s="190" t="s">
        <v>47</v>
      </c>
      <c r="O244" s="42"/>
      <c r="P244" s="191">
        <f>O244*H244</f>
        <v>0</v>
      </c>
      <c r="Q244" s="191">
        <v>0</v>
      </c>
      <c r="R244" s="191">
        <f>Q244*H244</f>
        <v>0</v>
      </c>
      <c r="S244" s="191">
        <v>0</v>
      </c>
      <c r="T244" s="192">
        <f>S244*H244</f>
        <v>0</v>
      </c>
      <c r="AR244" s="24" t="s">
        <v>138</v>
      </c>
      <c r="AT244" s="24" t="s">
        <v>141</v>
      </c>
      <c r="AU244" s="24" t="s">
        <v>84</v>
      </c>
      <c r="AY244" s="24" t="s">
        <v>139</v>
      </c>
      <c r="BE244" s="193">
        <f>IF(N244="základní",J244,0)</f>
        <v>0</v>
      </c>
      <c r="BF244" s="193">
        <f>IF(N244="snížená",J244,0)</f>
        <v>0</v>
      </c>
      <c r="BG244" s="193">
        <f>IF(N244="zákl. přenesená",J244,0)</f>
        <v>0</v>
      </c>
      <c r="BH244" s="193">
        <f>IF(N244="sníž. přenesená",J244,0)</f>
        <v>0</v>
      </c>
      <c r="BI244" s="193">
        <f>IF(N244="nulová",J244,0)</f>
        <v>0</v>
      </c>
      <c r="BJ244" s="24" t="s">
        <v>82</v>
      </c>
      <c r="BK244" s="193">
        <f>ROUND(I244*H244,2)</f>
        <v>0</v>
      </c>
      <c r="BL244" s="24" t="s">
        <v>138</v>
      </c>
      <c r="BM244" s="24" t="s">
        <v>429</v>
      </c>
    </row>
    <row r="245" spans="2:65" s="1" customFormat="1" ht="27">
      <c r="B245" s="41"/>
      <c r="D245" s="198" t="s">
        <v>146</v>
      </c>
      <c r="F245" s="199" t="s">
        <v>430</v>
      </c>
      <c r="I245" s="196"/>
      <c r="L245" s="41"/>
      <c r="M245" s="197"/>
      <c r="N245" s="42"/>
      <c r="O245" s="42"/>
      <c r="P245" s="42"/>
      <c r="Q245" s="42"/>
      <c r="R245" s="42"/>
      <c r="S245" s="42"/>
      <c r="T245" s="70"/>
      <c r="AT245" s="24" t="s">
        <v>146</v>
      </c>
      <c r="AU245" s="24" t="s">
        <v>84</v>
      </c>
    </row>
    <row r="246" spans="2:65" s="13" customFormat="1" ht="13.5">
      <c r="B246" s="211"/>
      <c r="D246" s="198" t="s">
        <v>204</v>
      </c>
      <c r="E246" s="212" t="s">
        <v>5</v>
      </c>
      <c r="F246" s="213" t="s">
        <v>431</v>
      </c>
      <c r="H246" s="214">
        <v>256.666</v>
      </c>
      <c r="I246" s="215"/>
      <c r="L246" s="211"/>
      <c r="M246" s="216"/>
      <c r="N246" s="217"/>
      <c r="O246" s="217"/>
      <c r="P246" s="217"/>
      <c r="Q246" s="217"/>
      <c r="R246" s="217"/>
      <c r="S246" s="217"/>
      <c r="T246" s="218"/>
      <c r="AT246" s="212" t="s">
        <v>204</v>
      </c>
      <c r="AU246" s="212" t="s">
        <v>84</v>
      </c>
      <c r="AV246" s="13" t="s">
        <v>84</v>
      </c>
      <c r="AW246" s="13" t="s">
        <v>39</v>
      </c>
      <c r="AX246" s="13" t="s">
        <v>76</v>
      </c>
      <c r="AY246" s="212" t="s">
        <v>139</v>
      </c>
    </row>
    <row r="247" spans="2:65" s="14" customFormat="1" ht="13.5">
      <c r="B247" s="219"/>
      <c r="D247" s="194" t="s">
        <v>204</v>
      </c>
      <c r="E247" s="220" t="s">
        <v>5</v>
      </c>
      <c r="F247" s="221" t="s">
        <v>207</v>
      </c>
      <c r="H247" s="222">
        <v>256.666</v>
      </c>
      <c r="I247" s="223"/>
      <c r="L247" s="219"/>
      <c r="M247" s="224"/>
      <c r="N247" s="225"/>
      <c r="O247" s="225"/>
      <c r="P247" s="225"/>
      <c r="Q247" s="225"/>
      <c r="R247" s="225"/>
      <c r="S247" s="225"/>
      <c r="T247" s="226"/>
      <c r="AT247" s="227" t="s">
        <v>204</v>
      </c>
      <c r="AU247" s="227" t="s">
        <v>84</v>
      </c>
      <c r="AV247" s="14" t="s">
        <v>138</v>
      </c>
      <c r="AW247" s="14" t="s">
        <v>39</v>
      </c>
      <c r="AX247" s="14" t="s">
        <v>82</v>
      </c>
      <c r="AY247" s="227" t="s">
        <v>139</v>
      </c>
    </row>
    <row r="248" spans="2:65" s="1" customFormat="1" ht="22.5" customHeight="1">
      <c r="B248" s="181"/>
      <c r="C248" s="182" t="s">
        <v>432</v>
      </c>
      <c r="D248" s="182" t="s">
        <v>141</v>
      </c>
      <c r="E248" s="183" t="s">
        <v>433</v>
      </c>
      <c r="F248" s="184" t="s">
        <v>434</v>
      </c>
      <c r="G248" s="185" t="s">
        <v>215</v>
      </c>
      <c r="H248" s="186">
        <v>3.1859999999999999</v>
      </c>
      <c r="I248" s="187"/>
      <c r="J248" s="188">
        <f>ROUND(I248*H248,2)</f>
        <v>0</v>
      </c>
      <c r="K248" s="184" t="s">
        <v>201</v>
      </c>
      <c r="L248" s="41"/>
      <c r="M248" s="189" t="s">
        <v>5</v>
      </c>
      <c r="N248" s="190" t="s">
        <v>47</v>
      </c>
      <c r="O248" s="42"/>
      <c r="P248" s="191">
        <f>O248*H248</f>
        <v>0</v>
      </c>
      <c r="Q248" s="191">
        <v>0</v>
      </c>
      <c r="R248" s="191">
        <f>Q248*H248</f>
        <v>0</v>
      </c>
      <c r="S248" s="191">
        <v>0</v>
      </c>
      <c r="T248" s="192">
        <f>S248*H248</f>
        <v>0</v>
      </c>
      <c r="AR248" s="24" t="s">
        <v>138</v>
      </c>
      <c r="AT248" s="24" t="s">
        <v>141</v>
      </c>
      <c r="AU248" s="24" t="s">
        <v>84</v>
      </c>
      <c r="AY248" s="24" t="s">
        <v>139</v>
      </c>
      <c r="BE248" s="193">
        <f>IF(N248="základní",J248,0)</f>
        <v>0</v>
      </c>
      <c r="BF248" s="193">
        <f>IF(N248="snížená",J248,0)</f>
        <v>0</v>
      </c>
      <c r="BG248" s="193">
        <f>IF(N248="zákl. přenesená",J248,0)</f>
        <v>0</v>
      </c>
      <c r="BH248" s="193">
        <f>IF(N248="sníž. přenesená",J248,0)</f>
        <v>0</v>
      </c>
      <c r="BI248" s="193">
        <f>IF(N248="nulová",J248,0)</f>
        <v>0</v>
      </c>
      <c r="BJ248" s="24" t="s">
        <v>82</v>
      </c>
      <c r="BK248" s="193">
        <f>ROUND(I248*H248,2)</f>
        <v>0</v>
      </c>
      <c r="BL248" s="24" t="s">
        <v>138</v>
      </c>
      <c r="BM248" s="24" t="s">
        <v>435</v>
      </c>
    </row>
    <row r="249" spans="2:65" s="1" customFormat="1" ht="13.5">
      <c r="B249" s="41"/>
      <c r="D249" s="198" t="s">
        <v>146</v>
      </c>
      <c r="F249" s="199" t="s">
        <v>436</v>
      </c>
      <c r="I249" s="196"/>
      <c r="L249" s="41"/>
      <c r="M249" s="197"/>
      <c r="N249" s="42"/>
      <c r="O249" s="42"/>
      <c r="P249" s="42"/>
      <c r="Q249" s="42"/>
      <c r="R249" s="42"/>
      <c r="S249" s="42"/>
      <c r="T249" s="70"/>
      <c r="AT249" s="24" t="s">
        <v>146</v>
      </c>
      <c r="AU249" s="24" t="s">
        <v>84</v>
      </c>
    </row>
    <row r="250" spans="2:65" s="13" customFormat="1" ht="13.5">
      <c r="B250" s="211"/>
      <c r="D250" s="198" t="s">
        <v>204</v>
      </c>
      <c r="E250" s="212" t="s">
        <v>5</v>
      </c>
      <c r="F250" s="213" t="s">
        <v>437</v>
      </c>
      <c r="H250" s="214">
        <v>7.5490000000000004</v>
      </c>
      <c r="I250" s="215"/>
      <c r="L250" s="211"/>
      <c r="M250" s="216"/>
      <c r="N250" s="217"/>
      <c r="O250" s="217"/>
      <c r="P250" s="217"/>
      <c r="Q250" s="217"/>
      <c r="R250" s="217"/>
      <c r="S250" s="217"/>
      <c r="T250" s="218"/>
      <c r="AT250" s="212" t="s">
        <v>204</v>
      </c>
      <c r="AU250" s="212" t="s">
        <v>84</v>
      </c>
      <c r="AV250" s="13" t="s">
        <v>84</v>
      </c>
      <c r="AW250" s="13" t="s">
        <v>39</v>
      </c>
      <c r="AX250" s="13" t="s">
        <v>76</v>
      </c>
      <c r="AY250" s="212" t="s">
        <v>139</v>
      </c>
    </row>
    <row r="251" spans="2:65" s="13" customFormat="1" ht="13.5">
      <c r="B251" s="211"/>
      <c r="D251" s="198" t="s">
        <v>204</v>
      </c>
      <c r="E251" s="212" t="s">
        <v>5</v>
      </c>
      <c r="F251" s="213" t="s">
        <v>438</v>
      </c>
      <c r="H251" s="214">
        <v>-4.3630000000000004</v>
      </c>
      <c r="I251" s="215"/>
      <c r="L251" s="211"/>
      <c r="M251" s="216"/>
      <c r="N251" s="217"/>
      <c r="O251" s="217"/>
      <c r="P251" s="217"/>
      <c r="Q251" s="217"/>
      <c r="R251" s="217"/>
      <c r="S251" s="217"/>
      <c r="T251" s="218"/>
      <c r="AT251" s="212" t="s">
        <v>204</v>
      </c>
      <c r="AU251" s="212" t="s">
        <v>84</v>
      </c>
      <c r="AV251" s="13" t="s">
        <v>84</v>
      </c>
      <c r="AW251" s="13" t="s">
        <v>39</v>
      </c>
      <c r="AX251" s="13" t="s">
        <v>76</v>
      </c>
      <c r="AY251" s="212" t="s">
        <v>139</v>
      </c>
    </row>
    <row r="252" spans="2:65" s="14" customFormat="1" ht="13.5">
      <c r="B252" s="219"/>
      <c r="D252" s="194" t="s">
        <v>204</v>
      </c>
      <c r="E252" s="220" t="s">
        <v>5</v>
      </c>
      <c r="F252" s="221" t="s">
        <v>207</v>
      </c>
      <c r="H252" s="222">
        <v>3.1859999999999999</v>
      </c>
      <c r="I252" s="223"/>
      <c r="L252" s="219"/>
      <c r="M252" s="224"/>
      <c r="N252" s="225"/>
      <c r="O252" s="225"/>
      <c r="P252" s="225"/>
      <c r="Q252" s="225"/>
      <c r="R252" s="225"/>
      <c r="S252" s="225"/>
      <c r="T252" s="226"/>
      <c r="AT252" s="227" t="s">
        <v>204</v>
      </c>
      <c r="AU252" s="227" t="s">
        <v>84</v>
      </c>
      <c r="AV252" s="14" t="s">
        <v>138</v>
      </c>
      <c r="AW252" s="14" t="s">
        <v>39</v>
      </c>
      <c r="AX252" s="14" t="s">
        <v>82</v>
      </c>
      <c r="AY252" s="227" t="s">
        <v>139</v>
      </c>
    </row>
    <row r="253" spans="2:65" s="1" customFormat="1" ht="22.5" customHeight="1">
      <c r="B253" s="181"/>
      <c r="C253" s="182" t="s">
        <v>439</v>
      </c>
      <c r="D253" s="182" t="s">
        <v>141</v>
      </c>
      <c r="E253" s="183" t="s">
        <v>440</v>
      </c>
      <c r="F253" s="184" t="s">
        <v>441</v>
      </c>
      <c r="G253" s="185" t="s">
        <v>215</v>
      </c>
      <c r="H253" s="186">
        <v>4.3630000000000004</v>
      </c>
      <c r="I253" s="187"/>
      <c r="J253" s="188">
        <f>ROUND(I253*H253,2)</f>
        <v>0</v>
      </c>
      <c r="K253" s="184" t="s">
        <v>201</v>
      </c>
      <c r="L253" s="41"/>
      <c r="M253" s="189" t="s">
        <v>5</v>
      </c>
      <c r="N253" s="190" t="s">
        <v>47</v>
      </c>
      <c r="O253" s="42"/>
      <c r="P253" s="191">
        <f>O253*H253</f>
        <v>0</v>
      </c>
      <c r="Q253" s="191">
        <v>0</v>
      </c>
      <c r="R253" s="191">
        <f>Q253*H253</f>
        <v>0</v>
      </c>
      <c r="S253" s="191">
        <v>0</v>
      </c>
      <c r="T253" s="192">
        <f>S253*H253</f>
        <v>0</v>
      </c>
      <c r="AR253" s="24" t="s">
        <v>138</v>
      </c>
      <c r="AT253" s="24" t="s">
        <v>141</v>
      </c>
      <c r="AU253" s="24" t="s">
        <v>84</v>
      </c>
      <c r="AY253" s="24" t="s">
        <v>139</v>
      </c>
      <c r="BE253" s="193">
        <f>IF(N253="základní",J253,0)</f>
        <v>0</v>
      </c>
      <c r="BF253" s="193">
        <f>IF(N253="snížená",J253,0)</f>
        <v>0</v>
      </c>
      <c r="BG253" s="193">
        <f>IF(N253="zákl. přenesená",J253,0)</f>
        <v>0</v>
      </c>
      <c r="BH253" s="193">
        <f>IF(N253="sníž. přenesená",J253,0)</f>
        <v>0</v>
      </c>
      <c r="BI253" s="193">
        <f>IF(N253="nulová",J253,0)</f>
        <v>0</v>
      </c>
      <c r="BJ253" s="24" t="s">
        <v>82</v>
      </c>
      <c r="BK253" s="193">
        <f>ROUND(I253*H253,2)</f>
        <v>0</v>
      </c>
      <c r="BL253" s="24" t="s">
        <v>138</v>
      </c>
      <c r="BM253" s="24" t="s">
        <v>442</v>
      </c>
    </row>
    <row r="254" spans="2:65" s="1" customFormat="1" ht="13.5">
      <c r="B254" s="41"/>
      <c r="D254" s="198" t="s">
        <v>146</v>
      </c>
      <c r="F254" s="199" t="s">
        <v>443</v>
      </c>
      <c r="I254" s="196"/>
      <c r="L254" s="41"/>
      <c r="M254" s="197"/>
      <c r="N254" s="42"/>
      <c r="O254" s="42"/>
      <c r="P254" s="42"/>
      <c r="Q254" s="42"/>
      <c r="R254" s="42"/>
      <c r="S254" s="42"/>
      <c r="T254" s="70"/>
      <c r="AT254" s="24" t="s">
        <v>146</v>
      </c>
      <c r="AU254" s="24" t="s">
        <v>84</v>
      </c>
    </row>
    <row r="255" spans="2:65" s="11" customFormat="1" ht="29.85" customHeight="1">
      <c r="B255" s="167"/>
      <c r="D255" s="178" t="s">
        <v>75</v>
      </c>
      <c r="E255" s="179" t="s">
        <v>444</v>
      </c>
      <c r="F255" s="179" t="s">
        <v>445</v>
      </c>
      <c r="I255" s="170"/>
      <c r="J255" s="180">
        <f>BK255</f>
        <v>0</v>
      </c>
      <c r="L255" s="167"/>
      <c r="M255" s="172"/>
      <c r="N255" s="173"/>
      <c r="O255" s="173"/>
      <c r="P255" s="174">
        <f>SUM(P256:P257)</f>
        <v>0</v>
      </c>
      <c r="Q255" s="173"/>
      <c r="R255" s="174">
        <f>SUM(R256:R257)</f>
        <v>0</v>
      </c>
      <c r="S255" s="173"/>
      <c r="T255" s="175">
        <f>SUM(T256:T257)</f>
        <v>0</v>
      </c>
      <c r="AR255" s="168" t="s">
        <v>82</v>
      </c>
      <c r="AT255" s="176" t="s">
        <v>75</v>
      </c>
      <c r="AU255" s="176" t="s">
        <v>82</v>
      </c>
      <c r="AY255" s="168" t="s">
        <v>139</v>
      </c>
      <c r="BK255" s="177">
        <f>SUM(BK256:BK257)</f>
        <v>0</v>
      </c>
    </row>
    <row r="256" spans="2:65" s="1" customFormat="1" ht="22.5" customHeight="1">
      <c r="B256" s="181"/>
      <c r="C256" s="182" t="s">
        <v>446</v>
      </c>
      <c r="D256" s="182" t="s">
        <v>141</v>
      </c>
      <c r="E256" s="183" t="s">
        <v>447</v>
      </c>
      <c r="F256" s="184" t="s">
        <v>448</v>
      </c>
      <c r="G256" s="185" t="s">
        <v>215</v>
      </c>
      <c r="H256" s="186">
        <v>26.521000000000001</v>
      </c>
      <c r="I256" s="187"/>
      <c r="J256" s="188">
        <f>ROUND(I256*H256,2)</f>
        <v>0</v>
      </c>
      <c r="K256" s="184" t="s">
        <v>201</v>
      </c>
      <c r="L256" s="41"/>
      <c r="M256" s="189" t="s">
        <v>5</v>
      </c>
      <c r="N256" s="190" t="s">
        <v>47</v>
      </c>
      <c r="O256" s="42"/>
      <c r="P256" s="191">
        <f>O256*H256</f>
        <v>0</v>
      </c>
      <c r="Q256" s="191">
        <v>0</v>
      </c>
      <c r="R256" s="191">
        <f>Q256*H256</f>
        <v>0</v>
      </c>
      <c r="S256" s="191">
        <v>0</v>
      </c>
      <c r="T256" s="192">
        <f>S256*H256</f>
        <v>0</v>
      </c>
      <c r="AR256" s="24" t="s">
        <v>138</v>
      </c>
      <c r="AT256" s="24" t="s">
        <v>141</v>
      </c>
      <c r="AU256" s="24" t="s">
        <v>84</v>
      </c>
      <c r="AY256" s="24" t="s">
        <v>139</v>
      </c>
      <c r="BE256" s="193">
        <f>IF(N256="základní",J256,0)</f>
        <v>0</v>
      </c>
      <c r="BF256" s="193">
        <f>IF(N256="snížená",J256,0)</f>
        <v>0</v>
      </c>
      <c r="BG256" s="193">
        <f>IF(N256="zákl. přenesená",J256,0)</f>
        <v>0</v>
      </c>
      <c r="BH256" s="193">
        <f>IF(N256="sníž. přenesená",J256,0)</f>
        <v>0</v>
      </c>
      <c r="BI256" s="193">
        <f>IF(N256="nulová",J256,0)</f>
        <v>0</v>
      </c>
      <c r="BJ256" s="24" t="s">
        <v>82</v>
      </c>
      <c r="BK256" s="193">
        <f>ROUND(I256*H256,2)</f>
        <v>0</v>
      </c>
      <c r="BL256" s="24" t="s">
        <v>138</v>
      </c>
      <c r="BM256" s="24" t="s">
        <v>449</v>
      </c>
    </row>
    <row r="257" spans="2:65" s="1" customFormat="1" ht="27">
      <c r="B257" s="41"/>
      <c r="D257" s="198" t="s">
        <v>146</v>
      </c>
      <c r="F257" s="199" t="s">
        <v>450</v>
      </c>
      <c r="I257" s="196"/>
      <c r="L257" s="41"/>
      <c r="M257" s="197"/>
      <c r="N257" s="42"/>
      <c r="O257" s="42"/>
      <c r="P257" s="42"/>
      <c r="Q257" s="42"/>
      <c r="R257" s="42"/>
      <c r="S257" s="42"/>
      <c r="T257" s="70"/>
      <c r="AT257" s="24" t="s">
        <v>146</v>
      </c>
      <c r="AU257" s="24" t="s">
        <v>84</v>
      </c>
    </row>
    <row r="258" spans="2:65" s="11" customFormat="1" ht="37.35" customHeight="1">
      <c r="B258" s="167"/>
      <c r="D258" s="168" t="s">
        <v>75</v>
      </c>
      <c r="E258" s="169" t="s">
        <v>451</v>
      </c>
      <c r="F258" s="169" t="s">
        <v>452</v>
      </c>
      <c r="I258" s="170"/>
      <c r="J258" s="171">
        <f>BK258</f>
        <v>0</v>
      </c>
      <c r="L258" s="167"/>
      <c r="M258" s="172"/>
      <c r="N258" s="173"/>
      <c r="O258" s="173"/>
      <c r="P258" s="174">
        <f>P259+P284+P298+P348+P380+P429+P471+P473+P482</f>
        <v>0</v>
      </c>
      <c r="Q258" s="173"/>
      <c r="R258" s="174">
        <f>R259+R284+R298+R348+R380+R429+R471+R473+R482</f>
        <v>3.1564834500000001</v>
      </c>
      <c r="S258" s="173"/>
      <c r="T258" s="175">
        <f>T259+T284+T298+T348+T380+T429+T471+T473+T482</f>
        <v>4.3627472500000009</v>
      </c>
      <c r="AR258" s="168" t="s">
        <v>84</v>
      </c>
      <c r="AT258" s="176" t="s">
        <v>75</v>
      </c>
      <c r="AU258" s="176" t="s">
        <v>76</v>
      </c>
      <c r="AY258" s="168" t="s">
        <v>139</v>
      </c>
      <c r="BK258" s="177">
        <f>BK259+BK284+BK298+BK348+BK380+BK429+BK471+BK473+BK482</f>
        <v>0</v>
      </c>
    </row>
    <row r="259" spans="2:65" s="11" customFormat="1" ht="19.899999999999999" customHeight="1">
      <c r="B259" s="167"/>
      <c r="D259" s="178" t="s">
        <v>75</v>
      </c>
      <c r="E259" s="179" t="s">
        <v>453</v>
      </c>
      <c r="F259" s="179" t="s">
        <v>454</v>
      </c>
      <c r="I259" s="170"/>
      <c r="J259" s="180">
        <f>BK259</f>
        <v>0</v>
      </c>
      <c r="L259" s="167"/>
      <c r="M259" s="172"/>
      <c r="N259" s="173"/>
      <c r="O259" s="173"/>
      <c r="P259" s="174">
        <f>SUM(P260:P283)</f>
        <v>0</v>
      </c>
      <c r="Q259" s="173"/>
      <c r="R259" s="174">
        <f>SUM(R260:R283)</f>
        <v>0.13353589999999999</v>
      </c>
      <c r="S259" s="173"/>
      <c r="T259" s="175">
        <f>SUM(T260:T283)</f>
        <v>0</v>
      </c>
      <c r="AR259" s="168" t="s">
        <v>84</v>
      </c>
      <c r="AT259" s="176" t="s">
        <v>75</v>
      </c>
      <c r="AU259" s="176" t="s">
        <v>82</v>
      </c>
      <c r="AY259" s="168" t="s">
        <v>139</v>
      </c>
      <c r="BK259" s="177">
        <f>SUM(BK260:BK283)</f>
        <v>0</v>
      </c>
    </row>
    <row r="260" spans="2:65" s="1" customFormat="1" ht="22.5" customHeight="1">
      <c r="B260" s="181"/>
      <c r="C260" s="182" t="s">
        <v>455</v>
      </c>
      <c r="D260" s="182" t="s">
        <v>141</v>
      </c>
      <c r="E260" s="183" t="s">
        <v>456</v>
      </c>
      <c r="F260" s="184" t="s">
        <v>457</v>
      </c>
      <c r="G260" s="185" t="s">
        <v>234</v>
      </c>
      <c r="H260" s="186">
        <v>5.34</v>
      </c>
      <c r="I260" s="187"/>
      <c r="J260" s="188">
        <f>ROUND(I260*H260,2)</f>
        <v>0</v>
      </c>
      <c r="K260" s="184" t="s">
        <v>201</v>
      </c>
      <c r="L260" s="41"/>
      <c r="M260" s="189" t="s">
        <v>5</v>
      </c>
      <c r="N260" s="190" t="s">
        <v>47</v>
      </c>
      <c r="O260" s="42"/>
      <c r="P260" s="191">
        <f>O260*H260</f>
        <v>0</v>
      </c>
      <c r="Q260" s="191">
        <v>0</v>
      </c>
      <c r="R260" s="191">
        <f>Q260*H260</f>
        <v>0</v>
      </c>
      <c r="S260" s="191">
        <v>0</v>
      </c>
      <c r="T260" s="192">
        <f>S260*H260</f>
        <v>0</v>
      </c>
      <c r="AR260" s="24" t="s">
        <v>293</v>
      </c>
      <c r="AT260" s="24" t="s">
        <v>141</v>
      </c>
      <c r="AU260" s="24" t="s">
        <v>84</v>
      </c>
      <c r="AY260" s="24" t="s">
        <v>139</v>
      </c>
      <c r="BE260" s="193">
        <f>IF(N260="základní",J260,0)</f>
        <v>0</v>
      </c>
      <c r="BF260" s="193">
        <f>IF(N260="snížená",J260,0)</f>
        <v>0</v>
      </c>
      <c r="BG260" s="193">
        <f>IF(N260="zákl. přenesená",J260,0)</f>
        <v>0</v>
      </c>
      <c r="BH260" s="193">
        <f>IF(N260="sníž. přenesená",J260,0)</f>
        <v>0</v>
      </c>
      <c r="BI260" s="193">
        <f>IF(N260="nulová",J260,0)</f>
        <v>0</v>
      </c>
      <c r="BJ260" s="24" t="s">
        <v>82</v>
      </c>
      <c r="BK260" s="193">
        <f>ROUND(I260*H260,2)</f>
        <v>0</v>
      </c>
      <c r="BL260" s="24" t="s">
        <v>293</v>
      </c>
      <c r="BM260" s="24" t="s">
        <v>458</v>
      </c>
    </row>
    <row r="261" spans="2:65" s="1" customFormat="1" ht="27">
      <c r="B261" s="41"/>
      <c r="D261" s="198" t="s">
        <v>146</v>
      </c>
      <c r="F261" s="199" t="s">
        <v>459</v>
      </c>
      <c r="I261" s="196"/>
      <c r="L261" s="41"/>
      <c r="M261" s="197"/>
      <c r="N261" s="42"/>
      <c r="O261" s="42"/>
      <c r="P261" s="42"/>
      <c r="Q261" s="42"/>
      <c r="R261" s="42"/>
      <c r="S261" s="42"/>
      <c r="T261" s="70"/>
      <c r="AT261" s="24" t="s">
        <v>146</v>
      </c>
      <c r="AU261" s="24" t="s">
        <v>84</v>
      </c>
    </row>
    <row r="262" spans="2:65" s="12" customFormat="1" ht="13.5">
      <c r="B262" s="203"/>
      <c r="D262" s="198" t="s">
        <v>204</v>
      </c>
      <c r="E262" s="204" t="s">
        <v>5</v>
      </c>
      <c r="F262" s="205" t="s">
        <v>314</v>
      </c>
      <c r="H262" s="206" t="s">
        <v>5</v>
      </c>
      <c r="I262" s="207"/>
      <c r="L262" s="203"/>
      <c r="M262" s="208"/>
      <c r="N262" s="209"/>
      <c r="O262" s="209"/>
      <c r="P262" s="209"/>
      <c r="Q262" s="209"/>
      <c r="R262" s="209"/>
      <c r="S262" s="209"/>
      <c r="T262" s="210"/>
      <c r="AT262" s="206" t="s">
        <v>204</v>
      </c>
      <c r="AU262" s="206" t="s">
        <v>84</v>
      </c>
      <c r="AV262" s="12" t="s">
        <v>82</v>
      </c>
      <c r="AW262" s="12" t="s">
        <v>39</v>
      </c>
      <c r="AX262" s="12" t="s">
        <v>76</v>
      </c>
      <c r="AY262" s="206" t="s">
        <v>139</v>
      </c>
    </row>
    <row r="263" spans="2:65" s="13" customFormat="1" ht="13.5">
      <c r="B263" s="211"/>
      <c r="D263" s="198" t="s">
        <v>204</v>
      </c>
      <c r="E263" s="212" t="s">
        <v>5</v>
      </c>
      <c r="F263" s="213" t="s">
        <v>460</v>
      </c>
      <c r="H263" s="214">
        <v>5.34</v>
      </c>
      <c r="I263" s="215"/>
      <c r="L263" s="211"/>
      <c r="M263" s="216"/>
      <c r="N263" s="217"/>
      <c r="O263" s="217"/>
      <c r="P263" s="217"/>
      <c r="Q263" s="217"/>
      <c r="R263" s="217"/>
      <c r="S263" s="217"/>
      <c r="T263" s="218"/>
      <c r="AT263" s="212" t="s">
        <v>204</v>
      </c>
      <c r="AU263" s="212" t="s">
        <v>84</v>
      </c>
      <c r="AV263" s="13" t="s">
        <v>84</v>
      </c>
      <c r="AW263" s="13" t="s">
        <v>39</v>
      </c>
      <c r="AX263" s="13" t="s">
        <v>76</v>
      </c>
      <c r="AY263" s="212" t="s">
        <v>139</v>
      </c>
    </row>
    <row r="264" spans="2:65" s="14" customFormat="1" ht="13.5">
      <c r="B264" s="219"/>
      <c r="D264" s="194" t="s">
        <v>204</v>
      </c>
      <c r="E264" s="220" t="s">
        <v>5</v>
      </c>
      <c r="F264" s="221" t="s">
        <v>207</v>
      </c>
      <c r="H264" s="222">
        <v>5.34</v>
      </c>
      <c r="I264" s="223"/>
      <c r="L264" s="219"/>
      <c r="M264" s="224"/>
      <c r="N264" s="225"/>
      <c r="O264" s="225"/>
      <c r="P264" s="225"/>
      <c r="Q264" s="225"/>
      <c r="R264" s="225"/>
      <c r="S264" s="225"/>
      <c r="T264" s="226"/>
      <c r="AT264" s="227" t="s">
        <v>204</v>
      </c>
      <c r="AU264" s="227" t="s">
        <v>84</v>
      </c>
      <c r="AV264" s="14" t="s">
        <v>138</v>
      </c>
      <c r="AW264" s="14" t="s">
        <v>39</v>
      </c>
      <c r="AX264" s="14" t="s">
        <v>82</v>
      </c>
      <c r="AY264" s="227" t="s">
        <v>139</v>
      </c>
    </row>
    <row r="265" spans="2:65" s="1" customFormat="1" ht="22.5" customHeight="1">
      <c r="B265" s="181"/>
      <c r="C265" s="228" t="s">
        <v>461</v>
      </c>
      <c r="D265" s="228" t="s">
        <v>219</v>
      </c>
      <c r="E265" s="229" t="s">
        <v>462</v>
      </c>
      <c r="F265" s="230" t="s">
        <v>463</v>
      </c>
      <c r="G265" s="231" t="s">
        <v>215</v>
      </c>
      <c r="H265" s="232">
        <v>2E-3</v>
      </c>
      <c r="I265" s="233"/>
      <c r="J265" s="234">
        <f>ROUND(I265*H265,2)</f>
        <v>0</v>
      </c>
      <c r="K265" s="230" t="s">
        <v>201</v>
      </c>
      <c r="L265" s="235"/>
      <c r="M265" s="236" t="s">
        <v>5</v>
      </c>
      <c r="N265" s="237" t="s">
        <v>47</v>
      </c>
      <c r="O265" s="42"/>
      <c r="P265" s="191">
        <f>O265*H265</f>
        <v>0</v>
      </c>
      <c r="Q265" s="191">
        <v>1</v>
      </c>
      <c r="R265" s="191">
        <f>Q265*H265</f>
        <v>2E-3</v>
      </c>
      <c r="S265" s="191">
        <v>0</v>
      </c>
      <c r="T265" s="192">
        <f>S265*H265</f>
        <v>0</v>
      </c>
      <c r="AR265" s="24" t="s">
        <v>379</v>
      </c>
      <c r="AT265" s="24" t="s">
        <v>219</v>
      </c>
      <c r="AU265" s="24" t="s">
        <v>84</v>
      </c>
      <c r="AY265" s="24" t="s">
        <v>139</v>
      </c>
      <c r="BE265" s="193">
        <f>IF(N265="základní",J265,0)</f>
        <v>0</v>
      </c>
      <c r="BF265" s="193">
        <f>IF(N265="snížená",J265,0)</f>
        <v>0</v>
      </c>
      <c r="BG265" s="193">
        <f>IF(N265="zákl. přenesená",J265,0)</f>
        <v>0</v>
      </c>
      <c r="BH265" s="193">
        <f>IF(N265="sníž. přenesená",J265,0)</f>
        <v>0</v>
      </c>
      <c r="BI265" s="193">
        <f>IF(N265="nulová",J265,0)</f>
        <v>0</v>
      </c>
      <c r="BJ265" s="24" t="s">
        <v>82</v>
      </c>
      <c r="BK265" s="193">
        <f>ROUND(I265*H265,2)</f>
        <v>0</v>
      </c>
      <c r="BL265" s="24" t="s">
        <v>293</v>
      </c>
      <c r="BM265" s="24" t="s">
        <v>464</v>
      </c>
    </row>
    <row r="266" spans="2:65" s="1" customFormat="1" ht="13.5">
      <c r="B266" s="41"/>
      <c r="D266" s="198" t="s">
        <v>146</v>
      </c>
      <c r="F266" s="199" t="s">
        <v>465</v>
      </c>
      <c r="I266" s="196"/>
      <c r="L266" s="41"/>
      <c r="M266" s="197"/>
      <c r="N266" s="42"/>
      <c r="O266" s="42"/>
      <c r="P266" s="42"/>
      <c r="Q266" s="42"/>
      <c r="R266" s="42"/>
      <c r="S266" s="42"/>
      <c r="T266" s="70"/>
      <c r="AT266" s="24" t="s">
        <v>146</v>
      </c>
      <c r="AU266" s="24" t="s">
        <v>84</v>
      </c>
    </row>
    <row r="267" spans="2:65" s="13" customFormat="1" ht="13.5">
      <c r="B267" s="211"/>
      <c r="D267" s="198" t="s">
        <v>204</v>
      </c>
      <c r="E267" s="212" t="s">
        <v>5</v>
      </c>
      <c r="F267" s="213" t="s">
        <v>466</v>
      </c>
      <c r="H267" s="214">
        <v>2E-3</v>
      </c>
      <c r="I267" s="215"/>
      <c r="L267" s="211"/>
      <c r="M267" s="216"/>
      <c r="N267" s="217"/>
      <c r="O267" s="217"/>
      <c r="P267" s="217"/>
      <c r="Q267" s="217"/>
      <c r="R267" s="217"/>
      <c r="S267" s="217"/>
      <c r="T267" s="218"/>
      <c r="AT267" s="212" t="s">
        <v>204</v>
      </c>
      <c r="AU267" s="212" t="s">
        <v>84</v>
      </c>
      <c r="AV267" s="13" t="s">
        <v>84</v>
      </c>
      <c r="AW267" s="13" t="s">
        <v>39</v>
      </c>
      <c r="AX267" s="13" t="s">
        <v>76</v>
      </c>
      <c r="AY267" s="212" t="s">
        <v>139</v>
      </c>
    </row>
    <row r="268" spans="2:65" s="14" customFormat="1" ht="13.5">
      <c r="B268" s="219"/>
      <c r="D268" s="194" t="s">
        <v>204</v>
      </c>
      <c r="E268" s="220" t="s">
        <v>5</v>
      </c>
      <c r="F268" s="221" t="s">
        <v>207</v>
      </c>
      <c r="H268" s="222">
        <v>2E-3</v>
      </c>
      <c r="I268" s="223"/>
      <c r="L268" s="219"/>
      <c r="M268" s="224"/>
      <c r="N268" s="225"/>
      <c r="O268" s="225"/>
      <c r="P268" s="225"/>
      <c r="Q268" s="225"/>
      <c r="R268" s="225"/>
      <c r="S268" s="225"/>
      <c r="T268" s="226"/>
      <c r="AT268" s="227" t="s">
        <v>204</v>
      </c>
      <c r="AU268" s="227" t="s">
        <v>84</v>
      </c>
      <c r="AV268" s="14" t="s">
        <v>138</v>
      </c>
      <c r="AW268" s="14" t="s">
        <v>39</v>
      </c>
      <c r="AX268" s="14" t="s">
        <v>82</v>
      </c>
      <c r="AY268" s="227" t="s">
        <v>139</v>
      </c>
    </row>
    <row r="269" spans="2:65" s="1" customFormat="1" ht="22.5" customHeight="1">
      <c r="B269" s="181"/>
      <c r="C269" s="182" t="s">
        <v>467</v>
      </c>
      <c r="D269" s="182" t="s">
        <v>141</v>
      </c>
      <c r="E269" s="183" t="s">
        <v>468</v>
      </c>
      <c r="F269" s="184" t="s">
        <v>469</v>
      </c>
      <c r="G269" s="185" t="s">
        <v>234</v>
      </c>
      <c r="H269" s="186">
        <v>5.34</v>
      </c>
      <c r="I269" s="187"/>
      <c r="J269" s="188">
        <f>ROUND(I269*H269,2)</f>
        <v>0</v>
      </c>
      <c r="K269" s="184" t="s">
        <v>201</v>
      </c>
      <c r="L269" s="41"/>
      <c r="M269" s="189" t="s">
        <v>5</v>
      </c>
      <c r="N269" s="190" t="s">
        <v>47</v>
      </c>
      <c r="O269" s="42"/>
      <c r="P269" s="191">
        <f>O269*H269</f>
        <v>0</v>
      </c>
      <c r="Q269" s="191">
        <v>3.0000000000000001E-3</v>
      </c>
      <c r="R269" s="191">
        <f>Q269*H269</f>
        <v>1.602E-2</v>
      </c>
      <c r="S269" s="191">
        <v>0</v>
      </c>
      <c r="T269" s="192">
        <f>S269*H269</f>
        <v>0</v>
      </c>
      <c r="AR269" s="24" t="s">
        <v>293</v>
      </c>
      <c r="AT269" s="24" t="s">
        <v>141</v>
      </c>
      <c r="AU269" s="24" t="s">
        <v>84</v>
      </c>
      <c r="AY269" s="24" t="s">
        <v>139</v>
      </c>
      <c r="BE269" s="193">
        <f>IF(N269="základní",J269,0)</f>
        <v>0</v>
      </c>
      <c r="BF269" s="193">
        <f>IF(N269="snížená",J269,0)</f>
        <v>0</v>
      </c>
      <c r="BG269" s="193">
        <f>IF(N269="zákl. přenesená",J269,0)</f>
        <v>0</v>
      </c>
      <c r="BH269" s="193">
        <f>IF(N269="sníž. přenesená",J269,0)</f>
        <v>0</v>
      </c>
      <c r="BI269" s="193">
        <f>IF(N269="nulová",J269,0)</f>
        <v>0</v>
      </c>
      <c r="BJ269" s="24" t="s">
        <v>82</v>
      </c>
      <c r="BK269" s="193">
        <f>ROUND(I269*H269,2)</f>
        <v>0</v>
      </c>
      <c r="BL269" s="24" t="s">
        <v>293</v>
      </c>
      <c r="BM269" s="24" t="s">
        <v>470</v>
      </c>
    </row>
    <row r="270" spans="2:65" s="1" customFormat="1" ht="27">
      <c r="B270" s="41"/>
      <c r="D270" s="194" t="s">
        <v>146</v>
      </c>
      <c r="F270" s="195" t="s">
        <v>471</v>
      </c>
      <c r="I270" s="196"/>
      <c r="L270" s="41"/>
      <c r="M270" s="197"/>
      <c r="N270" s="42"/>
      <c r="O270" s="42"/>
      <c r="P270" s="42"/>
      <c r="Q270" s="42"/>
      <c r="R270" s="42"/>
      <c r="S270" s="42"/>
      <c r="T270" s="70"/>
      <c r="AT270" s="24" t="s">
        <v>146</v>
      </c>
      <c r="AU270" s="24" t="s">
        <v>84</v>
      </c>
    </row>
    <row r="271" spans="2:65" s="1" customFormat="1" ht="22.5" customHeight="1">
      <c r="B271" s="181"/>
      <c r="C271" s="182" t="s">
        <v>472</v>
      </c>
      <c r="D271" s="182" t="s">
        <v>141</v>
      </c>
      <c r="E271" s="183" t="s">
        <v>473</v>
      </c>
      <c r="F271" s="184" t="s">
        <v>474</v>
      </c>
      <c r="G271" s="185" t="s">
        <v>234</v>
      </c>
      <c r="H271" s="186">
        <v>29.81</v>
      </c>
      <c r="I271" s="187"/>
      <c r="J271" s="188">
        <f>ROUND(I271*H271,2)</f>
        <v>0</v>
      </c>
      <c r="K271" s="184" t="s">
        <v>201</v>
      </c>
      <c r="L271" s="41"/>
      <c r="M271" s="189" t="s">
        <v>5</v>
      </c>
      <c r="N271" s="190" t="s">
        <v>47</v>
      </c>
      <c r="O271" s="42"/>
      <c r="P271" s="191">
        <f>O271*H271</f>
        <v>0</v>
      </c>
      <c r="Q271" s="191">
        <v>3.0000000000000001E-3</v>
      </c>
      <c r="R271" s="191">
        <f>Q271*H271</f>
        <v>8.9429999999999996E-2</v>
      </c>
      <c r="S271" s="191">
        <v>0</v>
      </c>
      <c r="T271" s="192">
        <f>S271*H271</f>
        <v>0</v>
      </c>
      <c r="AR271" s="24" t="s">
        <v>293</v>
      </c>
      <c r="AT271" s="24" t="s">
        <v>141</v>
      </c>
      <c r="AU271" s="24" t="s">
        <v>84</v>
      </c>
      <c r="AY271" s="24" t="s">
        <v>139</v>
      </c>
      <c r="BE271" s="193">
        <f>IF(N271="základní",J271,0)</f>
        <v>0</v>
      </c>
      <c r="BF271" s="193">
        <f>IF(N271="snížená",J271,0)</f>
        <v>0</v>
      </c>
      <c r="BG271" s="193">
        <f>IF(N271="zákl. přenesená",J271,0)</f>
        <v>0</v>
      </c>
      <c r="BH271" s="193">
        <f>IF(N271="sníž. přenesená",J271,0)</f>
        <v>0</v>
      </c>
      <c r="BI271" s="193">
        <f>IF(N271="nulová",J271,0)</f>
        <v>0</v>
      </c>
      <c r="BJ271" s="24" t="s">
        <v>82</v>
      </c>
      <c r="BK271" s="193">
        <f>ROUND(I271*H271,2)</f>
        <v>0</v>
      </c>
      <c r="BL271" s="24" t="s">
        <v>293</v>
      </c>
      <c r="BM271" s="24" t="s">
        <v>475</v>
      </c>
    </row>
    <row r="272" spans="2:65" s="1" customFormat="1" ht="13.5">
      <c r="B272" s="41"/>
      <c r="D272" s="198" t="s">
        <v>146</v>
      </c>
      <c r="F272" s="199" t="s">
        <v>476</v>
      </c>
      <c r="I272" s="196"/>
      <c r="L272" s="41"/>
      <c r="M272" s="197"/>
      <c r="N272" s="42"/>
      <c r="O272" s="42"/>
      <c r="P272" s="42"/>
      <c r="Q272" s="42"/>
      <c r="R272" s="42"/>
      <c r="S272" s="42"/>
      <c r="T272" s="70"/>
      <c r="AT272" s="24" t="s">
        <v>146</v>
      </c>
      <c r="AU272" s="24" t="s">
        <v>84</v>
      </c>
    </row>
    <row r="273" spans="2:65" s="12" customFormat="1" ht="13.5">
      <c r="B273" s="203"/>
      <c r="D273" s="198" t="s">
        <v>204</v>
      </c>
      <c r="E273" s="204" t="s">
        <v>5</v>
      </c>
      <c r="F273" s="205" t="s">
        <v>477</v>
      </c>
      <c r="H273" s="206" t="s">
        <v>5</v>
      </c>
      <c r="I273" s="207"/>
      <c r="L273" s="203"/>
      <c r="M273" s="208"/>
      <c r="N273" s="209"/>
      <c r="O273" s="209"/>
      <c r="P273" s="209"/>
      <c r="Q273" s="209"/>
      <c r="R273" s="209"/>
      <c r="S273" s="209"/>
      <c r="T273" s="210"/>
      <c r="AT273" s="206" t="s">
        <v>204</v>
      </c>
      <c r="AU273" s="206" t="s">
        <v>84</v>
      </c>
      <c r="AV273" s="12" t="s">
        <v>82</v>
      </c>
      <c r="AW273" s="12" t="s">
        <v>39</v>
      </c>
      <c r="AX273" s="12" t="s">
        <v>76</v>
      </c>
      <c r="AY273" s="206" t="s">
        <v>139</v>
      </c>
    </row>
    <row r="274" spans="2:65" s="13" customFormat="1" ht="13.5">
      <c r="B274" s="211"/>
      <c r="D274" s="198" t="s">
        <v>204</v>
      </c>
      <c r="E274" s="212" t="s">
        <v>5</v>
      </c>
      <c r="F274" s="213" t="s">
        <v>478</v>
      </c>
      <c r="H274" s="214">
        <v>29.81</v>
      </c>
      <c r="I274" s="215"/>
      <c r="L274" s="211"/>
      <c r="M274" s="216"/>
      <c r="N274" s="217"/>
      <c r="O274" s="217"/>
      <c r="P274" s="217"/>
      <c r="Q274" s="217"/>
      <c r="R274" s="217"/>
      <c r="S274" s="217"/>
      <c r="T274" s="218"/>
      <c r="AT274" s="212" t="s">
        <v>204</v>
      </c>
      <c r="AU274" s="212" t="s">
        <v>84</v>
      </c>
      <c r="AV274" s="13" t="s">
        <v>84</v>
      </c>
      <c r="AW274" s="13" t="s">
        <v>39</v>
      </c>
      <c r="AX274" s="13" t="s">
        <v>76</v>
      </c>
      <c r="AY274" s="212" t="s">
        <v>139</v>
      </c>
    </row>
    <row r="275" spans="2:65" s="14" customFormat="1" ht="13.5">
      <c r="B275" s="219"/>
      <c r="D275" s="194" t="s">
        <v>204</v>
      </c>
      <c r="E275" s="220" t="s">
        <v>5</v>
      </c>
      <c r="F275" s="221" t="s">
        <v>207</v>
      </c>
      <c r="H275" s="222">
        <v>29.81</v>
      </c>
      <c r="I275" s="223"/>
      <c r="L275" s="219"/>
      <c r="M275" s="224"/>
      <c r="N275" s="225"/>
      <c r="O275" s="225"/>
      <c r="P275" s="225"/>
      <c r="Q275" s="225"/>
      <c r="R275" s="225"/>
      <c r="S275" s="225"/>
      <c r="T275" s="226"/>
      <c r="AT275" s="227" t="s">
        <v>204</v>
      </c>
      <c r="AU275" s="227" t="s">
        <v>84</v>
      </c>
      <c r="AV275" s="14" t="s">
        <v>138</v>
      </c>
      <c r="AW275" s="14" t="s">
        <v>39</v>
      </c>
      <c r="AX275" s="14" t="s">
        <v>82</v>
      </c>
      <c r="AY275" s="227" t="s">
        <v>139</v>
      </c>
    </row>
    <row r="276" spans="2:65" s="1" customFormat="1" ht="22.5" customHeight="1">
      <c r="B276" s="181"/>
      <c r="C276" s="182" t="s">
        <v>479</v>
      </c>
      <c r="D276" s="182" t="s">
        <v>141</v>
      </c>
      <c r="E276" s="183" t="s">
        <v>480</v>
      </c>
      <c r="F276" s="184" t="s">
        <v>481</v>
      </c>
      <c r="G276" s="185" t="s">
        <v>234</v>
      </c>
      <c r="H276" s="186">
        <v>5.34</v>
      </c>
      <c r="I276" s="187"/>
      <c r="J276" s="188">
        <f>ROUND(I276*H276,2)</f>
        <v>0</v>
      </c>
      <c r="K276" s="184" t="s">
        <v>201</v>
      </c>
      <c r="L276" s="41"/>
      <c r="M276" s="189" t="s">
        <v>5</v>
      </c>
      <c r="N276" s="190" t="s">
        <v>47</v>
      </c>
      <c r="O276" s="42"/>
      <c r="P276" s="191">
        <f>O276*H276</f>
        <v>0</v>
      </c>
      <c r="Q276" s="191">
        <v>4.0000000000000002E-4</v>
      </c>
      <c r="R276" s="191">
        <f>Q276*H276</f>
        <v>2.1359999999999999E-3</v>
      </c>
      <c r="S276" s="191">
        <v>0</v>
      </c>
      <c r="T276" s="192">
        <f>S276*H276</f>
        <v>0</v>
      </c>
      <c r="AR276" s="24" t="s">
        <v>293</v>
      </c>
      <c r="AT276" s="24" t="s">
        <v>141</v>
      </c>
      <c r="AU276" s="24" t="s">
        <v>84</v>
      </c>
      <c r="AY276" s="24" t="s">
        <v>139</v>
      </c>
      <c r="BE276" s="193">
        <f>IF(N276="základní",J276,0)</f>
        <v>0</v>
      </c>
      <c r="BF276" s="193">
        <f>IF(N276="snížená",J276,0)</f>
        <v>0</v>
      </c>
      <c r="BG276" s="193">
        <f>IF(N276="zákl. přenesená",J276,0)</f>
        <v>0</v>
      </c>
      <c r="BH276" s="193">
        <f>IF(N276="sníž. přenesená",J276,0)</f>
        <v>0</v>
      </c>
      <c r="BI276" s="193">
        <f>IF(N276="nulová",J276,0)</f>
        <v>0</v>
      </c>
      <c r="BJ276" s="24" t="s">
        <v>82</v>
      </c>
      <c r="BK276" s="193">
        <f>ROUND(I276*H276,2)</f>
        <v>0</v>
      </c>
      <c r="BL276" s="24" t="s">
        <v>293</v>
      </c>
      <c r="BM276" s="24" t="s">
        <v>482</v>
      </c>
    </row>
    <row r="277" spans="2:65" s="1" customFormat="1" ht="13.5">
      <c r="B277" s="41"/>
      <c r="D277" s="194" t="s">
        <v>146</v>
      </c>
      <c r="F277" s="195" t="s">
        <v>483</v>
      </c>
      <c r="I277" s="196"/>
      <c r="L277" s="41"/>
      <c r="M277" s="197"/>
      <c r="N277" s="42"/>
      <c r="O277" s="42"/>
      <c r="P277" s="42"/>
      <c r="Q277" s="42"/>
      <c r="R277" s="42"/>
      <c r="S277" s="42"/>
      <c r="T277" s="70"/>
      <c r="AT277" s="24" t="s">
        <v>146</v>
      </c>
      <c r="AU277" s="24" t="s">
        <v>84</v>
      </c>
    </row>
    <row r="278" spans="2:65" s="1" customFormat="1" ht="22.5" customHeight="1">
      <c r="B278" s="181"/>
      <c r="C278" s="228" t="s">
        <v>484</v>
      </c>
      <c r="D278" s="228" t="s">
        <v>219</v>
      </c>
      <c r="E278" s="229" t="s">
        <v>485</v>
      </c>
      <c r="F278" s="230" t="s">
        <v>486</v>
      </c>
      <c r="G278" s="231" t="s">
        <v>234</v>
      </c>
      <c r="H278" s="232">
        <v>6.141</v>
      </c>
      <c r="I278" s="233"/>
      <c r="J278" s="234">
        <f>ROUND(I278*H278,2)</f>
        <v>0</v>
      </c>
      <c r="K278" s="230" t="s">
        <v>201</v>
      </c>
      <c r="L278" s="235"/>
      <c r="M278" s="236" t="s">
        <v>5</v>
      </c>
      <c r="N278" s="237" t="s">
        <v>47</v>
      </c>
      <c r="O278" s="42"/>
      <c r="P278" s="191">
        <f>O278*H278</f>
        <v>0</v>
      </c>
      <c r="Q278" s="191">
        <v>3.8999999999999998E-3</v>
      </c>
      <c r="R278" s="191">
        <f>Q278*H278</f>
        <v>2.39499E-2</v>
      </c>
      <c r="S278" s="191">
        <v>0</v>
      </c>
      <c r="T278" s="192">
        <f>S278*H278</f>
        <v>0</v>
      </c>
      <c r="AR278" s="24" t="s">
        <v>379</v>
      </c>
      <c r="AT278" s="24" t="s">
        <v>219</v>
      </c>
      <c r="AU278" s="24" t="s">
        <v>84</v>
      </c>
      <c r="AY278" s="24" t="s">
        <v>139</v>
      </c>
      <c r="BE278" s="193">
        <f>IF(N278="základní",J278,0)</f>
        <v>0</v>
      </c>
      <c r="BF278" s="193">
        <f>IF(N278="snížená",J278,0)</f>
        <v>0</v>
      </c>
      <c r="BG278" s="193">
        <f>IF(N278="zákl. přenesená",J278,0)</f>
        <v>0</v>
      </c>
      <c r="BH278" s="193">
        <f>IF(N278="sníž. přenesená",J278,0)</f>
        <v>0</v>
      </c>
      <c r="BI278" s="193">
        <f>IF(N278="nulová",J278,0)</f>
        <v>0</v>
      </c>
      <c r="BJ278" s="24" t="s">
        <v>82</v>
      </c>
      <c r="BK278" s="193">
        <f>ROUND(I278*H278,2)</f>
        <v>0</v>
      </c>
      <c r="BL278" s="24" t="s">
        <v>293</v>
      </c>
      <c r="BM278" s="24" t="s">
        <v>487</v>
      </c>
    </row>
    <row r="279" spans="2:65" s="1" customFormat="1" ht="13.5">
      <c r="B279" s="41"/>
      <c r="D279" s="198" t="s">
        <v>146</v>
      </c>
      <c r="F279" s="199" t="s">
        <v>488</v>
      </c>
      <c r="I279" s="196"/>
      <c r="L279" s="41"/>
      <c r="M279" s="197"/>
      <c r="N279" s="42"/>
      <c r="O279" s="42"/>
      <c r="P279" s="42"/>
      <c r="Q279" s="42"/>
      <c r="R279" s="42"/>
      <c r="S279" s="42"/>
      <c r="T279" s="70"/>
      <c r="AT279" s="24" t="s">
        <v>146</v>
      </c>
      <c r="AU279" s="24" t="s">
        <v>84</v>
      </c>
    </row>
    <row r="280" spans="2:65" s="13" customFormat="1" ht="13.5">
      <c r="B280" s="211"/>
      <c r="D280" s="198" t="s">
        <v>204</v>
      </c>
      <c r="E280" s="212" t="s">
        <v>5</v>
      </c>
      <c r="F280" s="213" t="s">
        <v>489</v>
      </c>
      <c r="H280" s="214">
        <v>6.141</v>
      </c>
      <c r="I280" s="215"/>
      <c r="L280" s="211"/>
      <c r="M280" s="216"/>
      <c r="N280" s="217"/>
      <c r="O280" s="217"/>
      <c r="P280" s="217"/>
      <c r="Q280" s="217"/>
      <c r="R280" s="217"/>
      <c r="S280" s="217"/>
      <c r="T280" s="218"/>
      <c r="AT280" s="212" t="s">
        <v>204</v>
      </c>
      <c r="AU280" s="212" t="s">
        <v>84</v>
      </c>
      <c r="AV280" s="13" t="s">
        <v>84</v>
      </c>
      <c r="AW280" s="13" t="s">
        <v>39</v>
      </c>
      <c r="AX280" s="13" t="s">
        <v>76</v>
      </c>
      <c r="AY280" s="212" t="s">
        <v>139</v>
      </c>
    </row>
    <row r="281" spans="2:65" s="14" customFormat="1" ht="13.5">
      <c r="B281" s="219"/>
      <c r="D281" s="194" t="s">
        <v>204</v>
      </c>
      <c r="E281" s="220" t="s">
        <v>5</v>
      </c>
      <c r="F281" s="221" t="s">
        <v>207</v>
      </c>
      <c r="H281" s="222">
        <v>6.141</v>
      </c>
      <c r="I281" s="223"/>
      <c r="L281" s="219"/>
      <c r="M281" s="224"/>
      <c r="N281" s="225"/>
      <c r="O281" s="225"/>
      <c r="P281" s="225"/>
      <c r="Q281" s="225"/>
      <c r="R281" s="225"/>
      <c r="S281" s="225"/>
      <c r="T281" s="226"/>
      <c r="AT281" s="227" t="s">
        <v>204</v>
      </c>
      <c r="AU281" s="227" t="s">
        <v>84</v>
      </c>
      <c r="AV281" s="14" t="s">
        <v>138</v>
      </c>
      <c r="AW281" s="14" t="s">
        <v>39</v>
      </c>
      <c r="AX281" s="14" t="s">
        <v>82</v>
      </c>
      <c r="AY281" s="227" t="s">
        <v>139</v>
      </c>
    </row>
    <row r="282" spans="2:65" s="1" customFormat="1" ht="22.5" customHeight="1">
      <c r="B282" s="181"/>
      <c r="C282" s="182" t="s">
        <v>490</v>
      </c>
      <c r="D282" s="182" t="s">
        <v>141</v>
      </c>
      <c r="E282" s="183" t="s">
        <v>491</v>
      </c>
      <c r="F282" s="184" t="s">
        <v>492</v>
      </c>
      <c r="G282" s="185" t="s">
        <v>215</v>
      </c>
      <c r="H282" s="186">
        <v>0.13400000000000001</v>
      </c>
      <c r="I282" s="187"/>
      <c r="J282" s="188">
        <f>ROUND(I282*H282,2)</f>
        <v>0</v>
      </c>
      <c r="K282" s="184" t="s">
        <v>201</v>
      </c>
      <c r="L282" s="41"/>
      <c r="M282" s="189" t="s">
        <v>5</v>
      </c>
      <c r="N282" s="190" t="s">
        <v>47</v>
      </c>
      <c r="O282" s="42"/>
      <c r="P282" s="191">
        <f>O282*H282</f>
        <v>0</v>
      </c>
      <c r="Q282" s="191">
        <v>0</v>
      </c>
      <c r="R282" s="191">
        <f>Q282*H282</f>
        <v>0</v>
      </c>
      <c r="S282" s="191">
        <v>0</v>
      </c>
      <c r="T282" s="192">
        <f>S282*H282</f>
        <v>0</v>
      </c>
      <c r="AR282" s="24" t="s">
        <v>293</v>
      </c>
      <c r="AT282" s="24" t="s">
        <v>141</v>
      </c>
      <c r="AU282" s="24" t="s">
        <v>84</v>
      </c>
      <c r="AY282" s="24" t="s">
        <v>139</v>
      </c>
      <c r="BE282" s="193">
        <f>IF(N282="základní",J282,0)</f>
        <v>0</v>
      </c>
      <c r="BF282" s="193">
        <f>IF(N282="snížená",J282,0)</f>
        <v>0</v>
      </c>
      <c r="BG282" s="193">
        <f>IF(N282="zákl. přenesená",J282,0)</f>
        <v>0</v>
      </c>
      <c r="BH282" s="193">
        <f>IF(N282="sníž. přenesená",J282,0)</f>
        <v>0</v>
      </c>
      <c r="BI282" s="193">
        <f>IF(N282="nulová",J282,0)</f>
        <v>0</v>
      </c>
      <c r="BJ282" s="24" t="s">
        <v>82</v>
      </c>
      <c r="BK282" s="193">
        <f>ROUND(I282*H282,2)</f>
        <v>0</v>
      </c>
      <c r="BL282" s="24" t="s">
        <v>293</v>
      </c>
      <c r="BM282" s="24" t="s">
        <v>493</v>
      </c>
    </row>
    <row r="283" spans="2:65" s="1" customFormat="1" ht="27">
      <c r="B283" s="41"/>
      <c r="D283" s="198" t="s">
        <v>146</v>
      </c>
      <c r="F283" s="199" t="s">
        <v>494</v>
      </c>
      <c r="I283" s="196"/>
      <c r="L283" s="41"/>
      <c r="M283" s="197"/>
      <c r="N283" s="42"/>
      <c r="O283" s="42"/>
      <c r="P283" s="42"/>
      <c r="Q283" s="42"/>
      <c r="R283" s="42"/>
      <c r="S283" s="42"/>
      <c r="T283" s="70"/>
      <c r="AT283" s="24" t="s">
        <v>146</v>
      </c>
      <c r="AU283" s="24" t="s">
        <v>84</v>
      </c>
    </row>
    <row r="284" spans="2:65" s="11" customFormat="1" ht="29.85" customHeight="1">
      <c r="B284" s="167"/>
      <c r="D284" s="178" t="s">
        <v>75</v>
      </c>
      <c r="E284" s="179" t="s">
        <v>495</v>
      </c>
      <c r="F284" s="179" t="s">
        <v>496</v>
      </c>
      <c r="I284" s="170"/>
      <c r="J284" s="180">
        <f>BK284</f>
        <v>0</v>
      </c>
      <c r="L284" s="167"/>
      <c r="M284" s="172"/>
      <c r="N284" s="173"/>
      <c r="O284" s="173"/>
      <c r="P284" s="174">
        <f>SUM(P285:P297)</f>
        <v>0</v>
      </c>
      <c r="Q284" s="173"/>
      <c r="R284" s="174">
        <f>SUM(R285:R297)</f>
        <v>1.9384200000000001E-2</v>
      </c>
      <c r="S284" s="173"/>
      <c r="T284" s="175">
        <f>SUM(T285:T297)</f>
        <v>0</v>
      </c>
      <c r="AR284" s="168" t="s">
        <v>84</v>
      </c>
      <c r="AT284" s="176" t="s">
        <v>75</v>
      </c>
      <c r="AU284" s="176" t="s">
        <v>82</v>
      </c>
      <c r="AY284" s="168" t="s">
        <v>139</v>
      </c>
      <c r="BK284" s="177">
        <f>SUM(BK285:BK297)</f>
        <v>0</v>
      </c>
    </row>
    <row r="285" spans="2:65" s="1" customFormat="1" ht="31.5" customHeight="1">
      <c r="B285" s="181"/>
      <c r="C285" s="182" t="s">
        <v>497</v>
      </c>
      <c r="D285" s="182" t="s">
        <v>141</v>
      </c>
      <c r="E285" s="183" t="s">
        <v>498</v>
      </c>
      <c r="F285" s="184" t="s">
        <v>499</v>
      </c>
      <c r="G285" s="185" t="s">
        <v>234</v>
      </c>
      <c r="H285" s="186">
        <v>5.34</v>
      </c>
      <c r="I285" s="187"/>
      <c r="J285" s="188">
        <f>ROUND(I285*H285,2)</f>
        <v>0</v>
      </c>
      <c r="K285" s="184" t="s">
        <v>201</v>
      </c>
      <c r="L285" s="41"/>
      <c r="M285" s="189" t="s">
        <v>5</v>
      </c>
      <c r="N285" s="190" t="s">
        <v>47</v>
      </c>
      <c r="O285" s="42"/>
      <c r="P285" s="191">
        <f>O285*H285</f>
        <v>0</v>
      </c>
      <c r="Q285" s="191">
        <v>1.17E-3</v>
      </c>
      <c r="R285" s="191">
        <f>Q285*H285</f>
        <v>6.2478000000000004E-3</v>
      </c>
      <c r="S285" s="191">
        <v>0</v>
      </c>
      <c r="T285" s="192">
        <f>S285*H285</f>
        <v>0</v>
      </c>
      <c r="AR285" s="24" t="s">
        <v>293</v>
      </c>
      <c r="AT285" s="24" t="s">
        <v>141</v>
      </c>
      <c r="AU285" s="24" t="s">
        <v>84</v>
      </c>
      <c r="AY285" s="24" t="s">
        <v>139</v>
      </c>
      <c r="BE285" s="193">
        <f>IF(N285="základní",J285,0)</f>
        <v>0</v>
      </c>
      <c r="BF285" s="193">
        <f>IF(N285="snížená",J285,0)</f>
        <v>0</v>
      </c>
      <c r="BG285" s="193">
        <f>IF(N285="zákl. přenesená",J285,0)</f>
        <v>0</v>
      </c>
      <c r="BH285" s="193">
        <f>IF(N285="sníž. přenesená",J285,0)</f>
        <v>0</v>
      </c>
      <c r="BI285" s="193">
        <f>IF(N285="nulová",J285,0)</f>
        <v>0</v>
      </c>
      <c r="BJ285" s="24" t="s">
        <v>82</v>
      </c>
      <c r="BK285" s="193">
        <f>ROUND(I285*H285,2)</f>
        <v>0</v>
      </c>
      <c r="BL285" s="24" t="s">
        <v>293</v>
      </c>
      <c r="BM285" s="24" t="s">
        <v>500</v>
      </c>
    </row>
    <row r="286" spans="2:65" s="1" customFormat="1" ht="27">
      <c r="B286" s="41"/>
      <c r="D286" s="198" t="s">
        <v>146</v>
      </c>
      <c r="F286" s="199" t="s">
        <v>501</v>
      </c>
      <c r="I286" s="196"/>
      <c r="L286" s="41"/>
      <c r="M286" s="197"/>
      <c r="N286" s="42"/>
      <c r="O286" s="42"/>
      <c r="P286" s="42"/>
      <c r="Q286" s="42"/>
      <c r="R286" s="42"/>
      <c r="S286" s="42"/>
      <c r="T286" s="70"/>
      <c r="AT286" s="24" t="s">
        <v>146</v>
      </c>
      <c r="AU286" s="24" t="s">
        <v>84</v>
      </c>
    </row>
    <row r="287" spans="2:65" s="12" customFormat="1" ht="13.5">
      <c r="B287" s="203"/>
      <c r="D287" s="198" t="s">
        <v>204</v>
      </c>
      <c r="E287" s="204" t="s">
        <v>5</v>
      </c>
      <c r="F287" s="205" t="s">
        <v>314</v>
      </c>
      <c r="H287" s="206" t="s">
        <v>5</v>
      </c>
      <c r="I287" s="207"/>
      <c r="L287" s="203"/>
      <c r="M287" s="208"/>
      <c r="N287" s="209"/>
      <c r="O287" s="209"/>
      <c r="P287" s="209"/>
      <c r="Q287" s="209"/>
      <c r="R287" s="209"/>
      <c r="S287" s="209"/>
      <c r="T287" s="210"/>
      <c r="AT287" s="206" t="s">
        <v>204</v>
      </c>
      <c r="AU287" s="206" t="s">
        <v>84</v>
      </c>
      <c r="AV287" s="12" t="s">
        <v>82</v>
      </c>
      <c r="AW287" s="12" t="s">
        <v>39</v>
      </c>
      <c r="AX287" s="12" t="s">
        <v>76</v>
      </c>
      <c r="AY287" s="206" t="s">
        <v>139</v>
      </c>
    </row>
    <row r="288" spans="2:65" s="13" customFormat="1" ht="13.5">
      <c r="B288" s="211"/>
      <c r="D288" s="198" t="s">
        <v>204</v>
      </c>
      <c r="E288" s="212" t="s">
        <v>5</v>
      </c>
      <c r="F288" s="213" t="s">
        <v>460</v>
      </c>
      <c r="H288" s="214">
        <v>5.34</v>
      </c>
      <c r="I288" s="215"/>
      <c r="L288" s="211"/>
      <c r="M288" s="216"/>
      <c r="N288" s="217"/>
      <c r="O288" s="217"/>
      <c r="P288" s="217"/>
      <c r="Q288" s="217"/>
      <c r="R288" s="217"/>
      <c r="S288" s="217"/>
      <c r="T288" s="218"/>
      <c r="AT288" s="212" t="s">
        <v>204</v>
      </c>
      <c r="AU288" s="212" t="s">
        <v>84</v>
      </c>
      <c r="AV288" s="13" t="s">
        <v>84</v>
      </c>
      <c r="AW288" s="13" t="s">
        <v>39</v>
      </c>
      <c r="AX288" s="13" t="s">
        <v>76</v>
      </c>
      <c r="AY288" s="212" t="s">
        <v>139</v>
      </c>
    </row>
    <row r="289" spans="2:65" s="14" customFormat="1" ht="13.5">
      <c r="B289" s="219"/>
      <c r="D289" s="194" t="s">
        <v>204</v>
      </c>
      <c r="E289" s="220" t="s">
        <v>5</v>
      </c>
      <c r="F289" s="221" t="s">
        <v>207</v>
      </c>
      <c r="H289" s="222">
        <v>5.34</v>
      </c>
      <c r="I289" s="223"/>
      <c r="L289" s="219"/>
      <c r="M289" s="224"/>
      <c r="N289" s="225"/>
      <c r="O289" s="225"/>
      <c r="P289" s="225"/>
      <c r="Q289" s="225"/>
      <c r="R289" s="225"/>
      <c r="S289" s="225"/>
      <c r="T289" s="226"/>
      <c r="AT289" s="227" t="s">
        <v>204</v>
      </c>
      <c r="AU289" s="227" t="s">
        <v>84</v>
      </c>
      <c r="AV289" s="14" t="s">
        <v>138</v>
      </c>
      <c r="AW289" s="14" t="s">
        <v>39</v>
      </c>
      <c r="AX289" s="14" t="s">
        <v>82</v>
      </c>
      <c r="AY289" s="227" t="s">
        <v>139</v>
      </c>
    </row>
    <row r="290" spans="2:65" s="1" customFormat="1" ht="22.5" customHeight="1">
      <c r="B290" s="181"/>
      <c r="C290" s="228" t="s">
        <v>502</v>
      </c>
      <c r="D290" s="228" t="s">
        <v>219</v>
      </c>
      <c r="E290" s="229" t="s">
        <v>503</v>
      </c>
      <c r="F290" s="230" t="s">
        <v>504</v>
      </c>
      <c r="G290" s="231" t="s">
        <v>234</v>
      </c>
      <c r="H290" s="232">
        <v>5.8739999999999997</v>
      </c>
      <c r="I290" s="233"/>
      <c r="J290" s="234">
        <f>ROUND(I290*H290,2)</f>
        <v>0</v>
      </c>
      <c r="K290" s="230" t="s">
        <v>5</v>
      </c>
      <c r="L290" s="235"/>
      <c r="M290" s="236" t="s">
        <v>5</v>
      </c>
      <c r="N290" s="237" t="s">
        <v>47</v>
      </c>
      <c r="O290" s="42"/>
      <c r="P290" s="191">
        <f>O290*H290</f>
        <v>0</v>
      </c>
      <c r="Q290" s="191">
        <v>2.2000000000000001E-3</v>
      </c>
      <c r="R290" s="191">
        <f>Q290*H290</f>
        <v>1.29228E-2</v>
      </c>
      <c r="S290" s="191">
        <v>0</v>
      </c>
      <c r="T290" s="192">
        <f>S290*H290</f>
        <v>0</v>
      </c>
      <c r="AR290" s="24" t="s">
        <v>379</v>
      </c>
      <c r="AT290" s="24" t="s">
        <v>219</v>
      </c>
      <c r="AU290" s="24" t="s">
        <v>84</v>
      </c>
      <c r="AY290" s="24" t="s">
        <v>139</v>
      </c>
      <c r="BE290" s="193">
        <f>IF(N290="základní",J290,0)</f>
        <v>0</v>
      </c>
      <c r="BF290" s="193">
        <f>IF(N290="snížená",J290,0)</f>
        <v>0</v>
      </c>
      <c r="BG290" s="193">
        <f>IF(N290="zákl. přenesená",J290,0)</f>
        <v>0</v>
      </c>
      <c r="BH290" s="193">
        <f>IF(N290="sníž. přenesená",J290,0)</f>
        <v>0</v>
      </c>
      <c r="BI290" s="193">
        <f>IF(N290="nulová",J290,0)</f>
        <v>0</v>
      </c>
      <c r="BJ290" s="24" t="s">
        <v>82</v>
      </c>
      <c r="BK290" s="193">
        <f>ROUND(I290*H290,2)</f>
        <v>0</v>
      </c>
      <c r="BL290" s="24" t="s">
        <v>293</v>
      </c>
      <c r="BM290" s="24" t="s">
        <v>505</v>
      </c>
    </row>
    <row r="291" spans="2:65" s="1" customFormat="1" ht="13.5">
      <c r="B291" s="41"/>
      <c r="D291" s="198" t="s">
        <v>146</v>
      </c>
      <c r="F291" s="199" t="s">
        <v>506</v>
      </c>
      <c r="I291" s="196"/>
      <c r="L291" s="41"/>
      <c r="M291" s="197"/>
      <c r="N291" s="42"/>
      <c r="O291" s="42"/>
      <c r="P291" s="42"/>
      <c r="Q291" s="42"/>
      <c r="R291" s="42"/>
      <c r="S291" s="42"/>
      <c r="T291" s="70"/>
      <c r="AT291" s="24" t="s">
        <v>146</v>
      </c>
      <c r="AU291" s="24" t="s">
        <v>84</v>
      </c>
    </row>
    <row r="292" spans="2:65" s="13" customFormat="1" ht="13.5">
      <c r="B292" s="211"/>
      <c r="D292" s="198" t="s">
        <v>204</v>
      </c>
      <c r="E292" s="212" t="s">
        <v>5</v>
      </c>
      <c r="F292" s="213" t="s">
        <v>507</v>
      </c>
      <c r="H292" s="214">
        <v>5.8739999999999997</v>
      </c>
      <c r="I292" s="215"/>
      <c r="L292" s="211"/>
      <c r="M292" s="216"/>
      <c r="N292" s="217"/>
      <c r="O292" s="217"/>
      <c r="P292" s="217"/>
      <c r="Q292" s="217"/>
      <c r="R292" s="217"/>
      <c r="S292" s="217"/>
      <c r="T292" s="218"/>
      <c r="AT292" s="212" t="s">
        <v>204</v>
      </c>
      <c r="AU292" s="212" t="s">
        <v>84</v>
      </c>
      <c r="AV292" s="13" t="s">
        <v>84</v>
      </c>
      <c r="AW292" s="13" t="s">
        <v>39</v>
      </c>
      <c r="AX292" s="13" t="s">
        <v>76</v>
      </c>
      <c r="AY292" s="212" t="s">
        <v>139</v>
      </c>
    </row>
    <row r="293" spans="2:65" s="14" customFormat="1" ht="13.5">
      <c r="B293" s="219"/>
      <c r="D293" s="194" t="s">
        <v>204</v>
      </c>
      <c r="E293" s="220" t="s">
        <v>5</v>
      </c>
      <c r="F293" s="221" t="s">
        <v>207</v>
      </c>
      <c r="H293" s="222">
        <v>5.8739999999999997</v>
      </c>
      <c r="I293" s="223"/>
      <c r="L293" s="219"/>
      <c r="M293" s="224"/>
      <c r="N293" s="225"/>
      <c r="O293" s="225"/>
      <c r="P293" s="225"/>
      <c r="Q293" s="225"/>
      <c r="R293" s="225"/>
      <c r="S293" s="225"/>
      <c r="T293" s="226"/>
      <c r="AT293" s="227" t="s">
        <v>204</v>
      </c>
      <c r="AU293" s="227" t="s">
        <v>84</v>
      </c>
      <c r="AV293" s="14" t="s">
        <v>138</v>
      </c>
      <c r="AW293" s="14" t="s">
        <v>39</v>
      </c>
      <c r="AX293" s="14" t="s">
        <v>82</v>
      </c>
      <c r="AY293" s="227" t="s">
        <v>139</v>
      </c>
    </row>
    <row r="294" spans="2:65" s="1" customFormat="1" ht="31.5" customHeight="1">
      <c r="B294" s="181"/>
      <c r="C294" s="182" t="s">
        <v>508</v>
      </c>
      <c r="D294" s="182" t="s">
        <v>141</v>
      </c>
      <c r="E294" s="183" t="s">
        <v>509</v>
      </c>
      <c r="F294" s="184" t="s">
        <v>510</v>
      </c>
      <c r="G294" s="185" t="s">
        <v>234</v>
      </c>
      <c r="H294" s="186">
        <v>5.34</v>
      </c>
      <c r="I294" s="187"/>
      <c r="J294" s="188">
        <f>ROUND(I294*H294,2)</f>
        <v>0</v>
      </c>
      <c r="K294" s="184" t="s">
        <v>201</v>
      </c>
      <c r="L294" s="41"/>
      <c r="M294" s="189" t="s">
        <v>5</v>
      </c>
      <c r="N294" s="190" t="s">
        <v>47</v>
      </c>
      <c r="O294" s="42"/>
      <c r="P294" s="191">
        <f>O294*H294</f>
        <v>0</v>
      </c>
      <c r="Q294" s="191">
        <v>4.0000000000000003E-5</v>
      </c>
      <c r="R294" s="191">
        <f>Q294*H294</f>
        <v>2.1360000000000001E-4</v>
      </c>
      <c r="S294" s="191">
        <v>0</v>
      </c>
      <c r="T294" s="192">
        <f>S294*H294</f>
        <v>0</v>
      </c>
      <c r="AR294" s="24" t="s">
        <v>293</v>
      </c>
      <c r="AT294" s="24" t="s">
        <v>141</v>
      </c>
      <c r="AU294" s="24" t="s">
        <v>84</v>
      </c>
      <c r="AY294" s="24" t="s">
        <v>139</v>
      </c>
      <c r="BE294" s="193">
        <f>IF(N294="základní",J294,0)</f>
        <v>0</v>
      </c>
      <c r="BF294" s="193">
        <f>IF(N294="snížená",J294,0)</f>
        <v>0</v>
      </c>
      <c r="BG294" s="193">
        <f>IF(N294="zákl. přenesená",J294,0)</f>
        <v>0</v>
      </c>
      <c r="BH294" s="193">
        <f>IF(N294="sníž. přenesená",J294,0)</f>
        <v>0</v>
      </c>
      <c r="BI294" s="193">
        <f>IF(N294="nulová",J294,0)</f>
        <v>0</v>
      </c>
      <c r="BJ294" s="24" t="s">
        <v>82</v>
      </c>
      <c r="BK294" s="193">
        <f>ROUND(I294*H294,2)</f>
        <v>0</v>
      </c>
      <c r="BL294" s="24" t="s">
        <v>293</v>
      </c>
      <c r="BM294" s="24" t="s">
        <v>511</v>
      </c>
    </row>
    <row r="295" spans="2:65" s="1" customFormat="1" ht="27">
      <c r="B295" s="41"/>
      <c r="D295" s="194" t="s">
        <v>146</v>
      </c>
      <c r="F295" s="195" t="s">
        <v>512</v>
      </c>
      <c r="I295" s="196"/>
      <c r="L295" s="41"/>
      <c r="M295" s="197"/>
      <c r="N295" s="42"/>
      <c r="O295" s="42"/>
      <c r="P295" s="42"/>
      <c r="Q295" s="42"/>
      <c r="R295" s="42"/>
      <c r="S295" s="42"/>
      <c r="T295" s="70"/>
      <c r="AT295" s="24" t="s">
        <v>146</v>
      </c>
      <c r="AU295" s="24" t="s">
        <v>84</v>
      </c>
    </row>
    <row r="296" spans="2:65" s="1" customFormat="1" ht="22.5" customHeight="1">
      <c r="B296" s="181"/>
      <c r="C296" s="182" t="s">
        <v>513</v>
      </c>
      <c r="D296" s="182" t="s">
        <v>141</v>
      </c>
      <c r="E296" s="183" t="s">
        <v>514</v>
      </c>
      <c r="F296" s="184" t="s">
        <v>515</v>
      </c>
      <c r="G296" s="185" t="s">
        <v>215</v>
      </c>
      <c r="H296" s="186">
        <v>1.9E-2</v>
      </c>
      <c r="I296" s="187"/>
      <c r="J296" s="188">
        <f>ROUND(I296*H296,2)</f>
        <v>0</v>
      </c>
      <c r="K296" s="184" t="s">
        <v>201</v>
      </c>
      <c r="L296" s="41"/>
      <c r="M296" s="189" t="s">
        <v>5</v>
      </c>
      <c r="N296" s="190" t="s">
        <v>47</v>
      </c>
      <c r="O296" s="42"/>
      <c r="P296" s="191">
        <f>O296*H296</f>
        <v>0</v>
      </c>
      <c r="Q296" s="191">
        <v>0</v>
      </c>
      <c r="R296" s="191">
        <f>Q296*H296</f>
        <v>0</v>
      </c>
      <c r="S296" s="191">
        <v>0</v>
      </c>
      <c r="T296" s="192">
        <f>S296*H296</f>
        <v>0</v>
      </c>
      <c r="AR296" s="24" t="s">
        <v>293</v>
      </c>
      <c r="AT296" s="24" t="s">
        <v>141</v>
      </c>
      <c r="AU296" s="24" t="s">
        <v>84</v>
      </c>
      <c r="AY296" s="24" t="s">
        <v>139</v>
      </c>
      <c r="BE296" s="193">
        <f>IF(N296="základní",J296,0)</f>
        <v>0</v>
      </c>
      <c r="BF296" s="193">
        <f>IF(N296="snížená",J296,0)</f>
        <v>0</v>
      </c>
      <c r="BG296" s="193">
        <f>IF(N296="zákl. přenesená",J296,0)</f>
        <v>0</v>
      </c>
      <c r="BH296" s="193">
        <f>IF(N296="sníž. přenesená",J296,0)</f>
        <v>0</v>
      </c>
      <c r="BI296" s="193">
        <f>IF(N296="nulová",J296,0)</f>
        <v>0</v>
      </c>
      <c r="BJ296" s="24" t="s">
        <v>82</v>
      </c>
      <c r="BK296" s="193">
        <f>ROUND(I296*H296,2)</f>
        <v>0</v>
      </c>
      <c r="BL296" s="24" t="s">
        <v>293</v>
      </c>
      <c r="BM296" s="24" t="s">
        <v>516</v>
      </c>
    </row>
    <row r="297" spans="2:65" s="1" customFormat="1" ht="40.5">
      <c r="B297" s="41"/>
      <c r="D297" s="198" t="s">
        <v>146</v>
      </c>
      <c r="F297" s="199" t="s">
        <v>517</v>
      </c>
      <c r="I297" s="196"/>
      <c r="L297" s="41"/>
      <c r="M297" s="197"/>
      <c r="N297" s="42"/>
      <c r="O297" s="42"/>
      <c r="P297" s="42"/>
      <c r="Q297" s="42"/>
      <c r="R297" s="42"/>
      <c r="S297" s="42"/>
      <c r="T297" s="70"/>
      <c r="AT297" s="24" t="s">
        <v>146</v>
      </c>
      <c r="AU297" s="24" t="s">
        <v>84</v>
      </c>
    </row>
    <row r="298" spans="2:65" s="11" customFormat="1" ht="29.85" customHeight="1">
      <c r="B298" s="167"/>
      <c r="D298" s="178" t="s">
        <v>75</v>
      </c>
      <c r="E298" s="179" t="s">
        <v>518</v>
      </c>
      <c r="F298" s="179" t="s">
        <v>519</v>
      </c>
      <c r="I298" s="170"/>
      <c r="J298" s="180">
        <f>BK298</f>
        <v>0</v>
      </c>
      <c r="L298" s="167"/>
      <c r="M298" s="172"/>
      <c r="N298" s="173"/>
      <c r="O298" s="173"/>
      <c r="P298" s="174">
        <f>SUM(P299:P347)</f>
        <v>0</v>
      </c>
      <c r="Q298" s="173"/>
      <c r="R298" s="174">
        <f>SUM(R299:R347)</f>
        <v>1.1616154999999999</v>
      </c>
      <c r="S298" s="173"/>
      <c r="T298" s="175">
        <f>SUM(T299:T347)</f>
        <v>4.2532682500000005</v>
      </c>
      <c r="AR298" s="168" t="s">
        <v>84</v>
      </c>
      <c r="AT298" s="176" t="s">
        <v>75</v>
      </c>
      <c r="AU298" s="176" t="s">
        <v>82</v>
      </c>
      <c r="AY298" s="168" t="s">
        <v>139</v>
      </c>
      <c r="BK298" s="177">
        <f>SUM(BK299:BK347)</f>
        <v>0</v>
      </c>
    </row>
    <row r="299" spans="2:65" s="1" customFormat="1" ht="22.5" customHeight="1">
      <c r="B299" s="181"/>
      <c r="C299" s="182" t="s">
        <v>520</v>
      </c>
      <c r="D299" s="182" t="s">
        <v>141</v>
      </c>
      <c r="E299" s="183" t="s">
        <v>521</v>
      </c>
      <c r="F299" s="184" t="s">
        <v>522</v>
      </c>
      <c r="G299" s="185" t="s">
        <v>234</v>
      </c>
      <c r="H299" s="186">
        <v>153.51</v>
      </c>
      <c r="I299" s="187"/>
      <c r="J299" s="188">
        <f>ROUND(I299*H299,2)</f>
        <v>0</v>
      </c>
      <c r="K299" s="184" t="s">
        <v>201</v>
      </c>
      <c r="L299" s="41"/>
      <c r="M299" s="189" t="s">
        <v>5</v>
      </c>
      <c r="N299" s="190" t="s">
        <v>47</v>
      </c>
      <c r="O299" s="42"/>
      <c r="P299" s="191">
        <f>O299*H299</f>
        <v>0</v>
      </c>
      <c r="Q299" s="191">
        <v>0</v>
      </c>
      <c r="R299" s="191">
        <f>Q299*H299</f>
        <v>0</v>
      </c>
      <c r="S299" s="191">
        <v>1.695E-2</v>
      </c>
      <c r="T299" s="192">
        <f>S299*H299</f>
        <v>2.6019945</v>
      </c>
      <c r="AR299" s="24" t="s">
        <v>293</v>
      </c>
      <c r="AT299" s="24" t="s">
        <v>141</v>
      </c>
      <c r="AU299" s="24" t="s">
        <v>84</v>
      </c>
      <c r="AY299" s="24" t="s">
        <v>139</v>
      </c>
      <c r="BE299" s="193">
        <f>IF(N299="základní",J299,0)</f>
        <v>0</v>
      </c>
      <c r="BF299" s="193">
        <f>IF(N299="snížená",J299,0)</f>
        <v>0</v>
      </c>
      <c r="BG299" s="193">
        <f>IF(N299="zákl. přenesená",J299,0)</f>
        <v>0</v>
      </c>
      <c r="BH299" s="193">
        <f>IF(N299="sníž. přenesená",J299,0)</f>
        <v>0</v>
      </c>
      <c r="BI299" s="193">
        <f>IF(N299="nulová",J299,0)</f>
        <v>0</v>
      </c>
      <c r="BJ299" s="24" t="s">
        <v>82</v>
      </c>
      <c r="BK299" s="193">
        <f>ROUND(I299*H299,2)</f>
        <v>0</v>
      </c>
      <c r="BL299" s="24" t="s">
        <v>293</v>
      </c>
      <c r="BM299" s="24" t="s">
        <v>523</v>
      </c>
    </row>
    <row r="300" spans="2:65" s="1" customFormat="1" ht="13.5">
      <c r="B300" s="41"/>
      <c r="D300" s="198" t="s">
        <v>146</v>
      </c>
      <c r="F300" s="199" t="s">
        <v>524</v>
      </c>
      <c r="I300" s="196"/>
      <c r="L300" s="41"/>
      <c r="M300" s="197"/>
      <c r="N300" s="42"/>
      <c r="O300" s="42"/>
      <c r="P300" s="42"/>
      <c r="Q300" s="42"/>
      <c r="R300" s="42"/>
      <c r="S300" s="42"/>
      <c r="T300" s="70"/>
      <c r="AT300" s="24" t="s">
        <v>146</v>
      </c>
      <c r="AU300" s="24" t="s">
        <v>84</v>
      </c>
    </row>
    <row r="301" spans="2:65" s="13" customFormat="1" ht="13.5">
      <c r="B301" s="211"/>
      <c r="D301" s="198" t="s">
        <v>204</v>
      </c>
      <c r="E301" s="212" t="s">
        <v>5</v>
      </c>
      <c r="F301" s="213" t="s">
        <v>525</v>
      </c>
      <c r="H301" s="214">
        <v>8.75</v>
      </c>
      <c r="I301" s="215"/>
      <c r="L301" s="211"/>
      <c r="M301" s="216"/>
      <c r="N301" s="217"/>
      <c r="O301" s="217"/>
      <c r="P301" s="217"/>
      <c r="Q301" s="217"/>
      <c r="R301" s="217"/>
      <c r="S301" s="217"/>
      <c r="T301" s="218"/>
      <c r="AT301" s="212" t="s">
        <v>204</v>
      </c>
      <c r="AU301" s="212" t="s">
        <v>84</v>
      </c>
      <c r="AV301" s="13" t="s">
        <v>84</v>
      </c>
      <c r="AW301" s="13" t="s">
        <v>39</v>
      </c>
      <c r="AX301" s="13" t="s">
        <v>76</v>
      </c>
      <c r="AY301" s="212" t="s">
        <v>139</v>
      </c>
    </row>
    <row r="302" spans="2:65" s="13" customFormat="1" ht="13.5">
      <c r="B302" s="211"/>
      <c r="D302" s="198" t="s">
        <v>204</v>
      </c>
      <c r="E302" s="212" t="s">
        <v>5</v>
      </c>
      <c r="F302" s="213" t="s">
        <v>526</v>
      </c>
      <c r="H302" s="214">
        <v>66.849999999999994</v>
      </c>
      <c r="I302" s="215"/>
      <c r="L302" s="211"/>
      <c r="M302" s="216"/>
      <c r="N302" s="217"/>
      <c r="O302" s="217"/>
      <c r="P302" s="217"/>
      <c r="Q302" s="217"/>
      <c r="R302" s="217"/>
      <c r="S302" s="217"/>
      <c r="T302" s="218"/>
      <c r="AT302" s="212" t="s">
        <v>204</v>
      </c>
      <c r="AU302" s="212" t="s">
        <v>84</v>
      </c>
      <c r="AV302" s="13" t="s">
        <v>84</v>
      </c>
      <c r="AW302" s="13" t="s">
        <v>39</v>
      </c>
      <c r="AX302" s="13" t="s">
        <v>76</v>
      </c>
      <c r="AY302" s="212" t="s">
        <v>139</v>
      </c>
    </row>
    <row r="303" spans="2:65" s="13" customFormat="1" ht="13.5">
      <c r="B303" s="211"/>
      <c r="D303" s="198" t="s">
        <v>204</v>
      </c>
      <c r="E303" s="212" t="s">
        <v>5</v>
      </c>
      <c r="F303" s="213" t="s">
        <v>527</v>
      </c>
      <c r="H303" s="214">
        <v>8.9250000000000007</v>
      </c>
      <c r="I303" s="215"/>
      <c r="L303" s="211"/>
      <c r="M303" s="216"/>
      <c r="N303" s="217"/>
      <c r="O303" s="217"/>
      <c r="P303" s="217"/>
      <c r="Q303" s="217"/>
      <c r="R303" s="217"/>
      <c r="S303" s="217"/>
      <c r="T303" s="218"/>
      <c r="AT303" s="212" t="s">
        <v>204</v>
      </c>
      <c r="AU303" s="212" t="s">
        <v>84</v>
      </c>
      <c r="AV303" s="13" t="s">
        <v>84</v>
      </c>
      <c r="AW303" s="13" t="s">
        <v>39</v>
      </c>
      <c r="AX303" s="13" t="s">
        <v>76</v>
      </c>
      <c r="AY303" s="212" t="s">
        <v>139</v>
      </c>
    </row>
    <row r="304" spans="2:65" s="13" customFormat="1" ht="13.5">
      <c r="B304" s="211"/>
      <c r="D304" s="198" t="s">
        <v>204</v>
      </c>
      <c r="E304" s="212" t="s">
        <v>5</v>
      </c>
      <c r="F304" s="213" t="s">
        <v>528</v>
      </c>
      <c r="H304" s="214">
        <v>27.475000000000001</v>
      </c>
      <c r="I304" s="215"/>
      <c r="L304" s="211"/>
      <c r="M304" s="216"/>
      <c r="N304" s="217"/>
      <c r="O304" s="217"/>
      <c r="P304" s="217"/>
      <c r="Q304" s="217"/>
      <c r="R304" s="217"/>
      <c r="S304" s="217"/>
      <c r="T304" s="218"/>
      <c r="AT304" s="212" t="s">
        <v>204</v>
      </c>
      <c r="AU304" s="212" t="s">
        <v>84</v>
      </c>
      <c r="AV304" s="13" t="s">
        <v>84</v>
      </c>
      <c r="AW304" s="13" t="s">
        <v>39</v>
      </c>
      <c r="AX304" s="13" t="s">
        <v>76</v>
      </c>
      <c r="AY304" s="212" t="s">
        <v>139</v>
      </c>
    </row>
    <row r="305" spans="2:65" s="13" customFormat="1" ht="13.5">
      <c r="B305" s="211"/>
      <c r="D305" s="198" t="s">
        <v>204</v>
      </c>
      <c r="E305" s="212" t="s">
        <v>5</v>
      </c>
      <c r="F305" s="213" t="s">
        <v>529</v>
      </c>
      <c r="H305" s="214">
        <v>41.51</v>
      </c>
      <c r="I305" s="215"/>
      <c r="L305" s="211"/>
      <c r="M305" s="216"/>
      <c r="N305" s="217"/>
      <c r="O305" s="217"/>
      <c r="P305" s="217"/>
      <c r="Q305" s="217"/>
      <c r="R305" s="217"/>
      <c r="S305" s="217"/>
      <c r="T305" s="218"/>
      <c r="AT305" s="212" t="s">
        <v>204</v>
      </c>
      <c r="AU305" s="212" t="s">
        <v>84</v>
      </c>
      <c r="AV305" s="13" t="s">
        <v>84</v>
      </c>
      <c r="AW305" s="13" t="s">
        <v>39</v>
      </c>
      <c r="AX305" s="13" t="s">
        <v>76</v>
      </c>
      <c r="AY305" s="212" t="s">
        <v>139</v>
      </c>
    </row>
    <row r="306" spans="2:65" s="14" customFormat="1" ht="13.5">
      <c r="B306" s="219"/>
      <c r="D306" s="194" t="s">
        <v>204</v>
      </c>
      <c r="E306" s="220" t="s">
        <v>5</v>
      </c>
      <c r="F306" s="221" t="s">
        <v>207</v>
      </c>
      <c r="H306" s="222">
        <v>153.51</v>
      </c>
      <c r="I306" s="223"/>
      <c r="L306" s="219"/>
      <c r="M306" s="224"/>
      <c r="N306" s="225"/>
      <c r="O306" s="225"/>
      <c r="P306" s="225"/>
      <c r="Q306" s="225"/>
      <c r="R306" s="225"/>
      <c r="S306" s="225"/>
      <c r="T306" s="226"/>
      <c r="AT306" s="227" t="s">
        <v>204</v>
      </c>
      <c r="AU306" s="227" t="s">
        <v>84</v>
      </c>
      <c r="AV306" s="14" t="s">
        <v>138</v>
      </c>
      <c r="AW306" s="14" t="s">
        <v>39</v>
      </c>
      <c r="AX306" s="14" t="s">
        <v>82</v>
      </c>
      <c r="AY306" s="227" t="s">
        <v>139</v>
      </c>
    </row>
    <row r="307" spans="2:65" s="1" customFormat="1" ht="22.5" customHeight="1">
      <c r="B307" s="181"/>
      <c r="C307" s="182" t="s">
        <v>530</v>
      </c>
      <c r="D307" s="182" t="s">
        <v>141</v>
      </c>
      <c r="E307" s="183" t="s">
        <v>531</v>
      </c>
      <c r="F307" s="184" t="s">
        <v>532</v>
      </c>
      <c r="G307" s="185" t="s">
        <v>234</v>
      </c>
      <c r="H307" s="186">
        <v>50.575000000000003</v>
      </c>
      <c r="I307" s="187"/>
      <c r="J307" s="188">
        <f>ROUND(I307*H307,2)</f>
        <v>0</v>
      </c>
      <c r="K307" s="184" t="s">
        <v>201</v>
      </c>
      <c r="L307" s="41"/>
      <c r="M307" s="189" t="s">
        <v>5</v>
      </c>
      <c r="N307" s="190" t="s">
        <v>47</v>
      </c>
      <c r="O307" s="42"/>
      <c r="P307" s="191">
        <f>O307*H307</f>
        <v>0</v>
      </c>
      <c r="Q307" s="191">
        <v>0</v>
      </c>
      <c r="R307" s="191">
        <f>Q307*H307</f>
        <v>0</v>
      </c>
      <c r="S307" s="191">
        <v>2.4649999999999998E-2</v>
      </c>
      <c r="T307" s="192">
        <f>S307*H307</f>
        <v>1.24667375</v>
      </c>
      <c r="AR307" s="24" t="s">
        <v>293</v>
      </c>
      <c r="AT307" s="24" t="s">
        <v>141</v>
      </c>
      <c r="AU307" s="24" t="s">
        <v>84</v>
      </c>
      <c r="AY307" s="24" t="s">
        <v>139</v>
      </c>
      <c r="BE307" s="193">
        <f>IF(N307="základní",J307,0)</f>
        <v>0</v>
      </c>
      <c r="BF307" s="193">
        <f>IF(N307="snížená",J307,0)</f>
        <v>0</v>
      </c>
      <c r="BG307" s="193">
        <f>IF(N307="zákl. přenesená",J307,0)</f>
        <v>0</v>
      </c>
      <c r="BH307" s="193">
        <f>IF(N307="sníž. přenesená",J307,0)</f>
        <v>0</v>
      </c>
      <c r="BI307" s="193">
        <f>IF(N307="nulová",J307,0)</f>
        <v>0</v>
      </c>
      <c r="BJ307" s="24" t="s">
        <v>82</v>
      </c>
      <c r="BK307" s="193">
        <f>ROUND(I307*H307,2)</f>
        <v>0</v>
      </c>
      <c r="BL307" s="24" t="s">
        <v>293</v>
      </c>
      <c r="BM307" s="24" t="s">
        <v>533</v>
      </c>
    </row>
    <row r="308" spans="2:65" s="1" customFormat="1" ht="13.5">
      <c r="B308" s="41"/>
      <c r="D308" s="198" t="s">
        <v>146</v>
      </c>
      <c r="F308" s="199" t="s">
        <v>534</v>
      </c>
      <c r="I308" s="196"/>
      <c r="L308" s="41"/>
      <c r="M308" s="197"/>
      <c r="N308" s="42"/>
      <c r="O308" s="42"/>
      <c r="P308" s="42"/>
      <c r="Q308" s="42"/>
      <c r="R308" s="42"/>
      <c r="S308" s="42"/>
      <c r="T308" s="70"/>
      <c r="AT308" s="24" t="s">
        <v>146</v>
      </c>
      <c r="AU308" s="24" t="s">
        <v>84</v>
      </c>
    </row>
    <row r="309" spans="2:65" s="12" customFormat="1" ht="13.5">
      <c r="B309" s="203"/>
      <c r="D309" s="198" t="s">
        <v>204</v>
      </c>
      <c r="E309" s="204" t="s">
        <v>5</v>
      </c>
      <c r="F309" s="205" t="s">
        <v>535</v>
      </c>
      <c r="H309" s="206" t="s">
        <v>5</v>
      </c>
      <c r="I309" s="207"/>
      <c r="L309" s="203"/>
      <c r="M309" s="208"/>
      <c r="N309" s="209"/>
      <c r="O309" s="209"/>
      <c r="P309" s="209"/>
      <c r="Q309" s="209"/>
      <c r="R309" s="209"/>
      <c r="S309" s="209"/>
      <c r="T309" s="210"/>
      <c r="AT309" s="206" t="s">
        <v>204</v>
      </c>
      <c r="AU309" s="206" t="s">
        <v>84</v>
      </c>
      <c r="AV309" s="12" t="s">
        <v>82</v>
      </c>
      <c r="AW309" s="12" t="s">
        <v>39</v>
      </c>
      <c r="AX309" s="12" t="s">
        <v>76</v>
      </c>
      <c r="AY309" s="206" t="s">
        <v>139</v>
      </c>
    </row>
    <row r="310" spans="2:65" s="13" customFormat="1" ht="13.5">
      <c r="B310" s="211"/>
      <c r="D310" s="198" t="s">
        <v>204</v>
      </c>
      <c r="E310" s="212" t="s">
        <v>5</v>
      </c>
      <c r="F310" s="213" t="s">
        <v>536</v>
      </c>
      <c r="H310" s="214">
        <v>36.4</v>
      </c>
      <c r="I310" s="215"/>
      <c r="L310" s="211"/>
      <c r="M310" s="216"/>
      <c r="N310" s="217"/>
      <c r="O310" s="217"/>
      <c r="P310" s="217"/>
      <c r="Q310" s="217"/>
      <c r="R310" s="217"/>
      <c r="S310" s="217"/>
      <c r="T310" s="218"/>
      <c r="AT310" s="212" t="s">
        <v>204</v>
      </c>
      <c r="AU310" s="212" t="s">
        <v>84</v>
      </c>
      <c r="AV310" s="13" t="s">
        <v>84</v>
      </c>
      <c r="AW310" s="13" t="s">
        <v>39</v>
      </c>
      <c r="AX310" s="13" t="s">
        <v>76</v>
      </c>
      <c r="AY310" s="212" t="s">
        <v>139</v>
      </c>
    </row>
    <row r="311" spans="2:65" s="13" customFormat="1" ht="13.5">
      <c r="B311" s="211"/>
      <c r="D311" s="198" t="s">
        <v>204</v>
      </c>
      <c r="E311" s="212" t="s">
        <v>5</v>
      </c>
      <c r="F311" s="213" t="s">
        <v>537</v>
      </c>
      <c r="H311" s="214">
        <v>8.9250000000000007</v>
      </c>
      <c r="I311" s="215"/>
      <c r="L311" s="211"/>
      <c r="M311" s="216"/>
      <c r="N311" s="217"/>
      <c r="O311" s="217"/>
      <c r="P311" s="217"/>
      <c r="Q311" s="217"/>
      <c r="R311" s="217"/>
      <c r="S311" s="217"/>
      <c r="T311" s="218"/>
      <c r="AT311" s="212" t="s">
        <v>204</v>
      </c>
      <c r="AU311" s="212" t="s">
        <v>84</v>
      </c>
      <c r="AV311" s="13" t="s">
        <v>84</v>
      </c>
      <c r="AW311" s="13" t="s">
        <v>39</v>
      </c>
      <c r="AX311" s="13" t="s">
        <v>76</v>
      </c>
      <c r="AY311" s="212" t="s">
        <v>139</v>
      </c>
    </row>
    <row r="312" spans="2:65" s="13" customFormat="1" ht="13.5">
      <c r="B312" s="211"/>
      <c r="D312" s="198" t="s">
        <v>204</v>
      </c>
      <c r="E312" s="212" t="s">
        <v>5</v>
      </c>
      <c r="F312" s="213" t="s">
        <v>538</v>
      </c>
      <c r="H312" s="214">
        <v>5.25</v>
      </c>
      <c r="I312" s="215"/>
      <c r="L312" s="211"/>
      <c r="M312" s="216"/>
      <c r="N312" s="217"/>
      <c r="O312" s="217"/>
      <c r="P312" s="217"/>
      <c r="Q312" s="217"/>
      <c r="R312" s="217"/>
      <c r="S312" s="217"/>
      <c r="T312" s="218"/>
      <c r="AT312" s="212" t="s">
        <v>204</v>
      </c>
      <c r="AU312" s="212" t="s">
        <v>84</v>
      </c>
      <c r="AV312" s="13" t="s">
        <v>84</v>
      </c>
      <c r="AW312" s="13" t="s">
        <v>39</v>
      </c>
      <c r="AX312" s="13" t="s">
        <v>76</v>
      </c>
      <c r="AY312" s="212" t="s">
        <v>139</v>
      </c>
    </row>
    <row r="313" spans="2:65" s="14" customFormat="1" ht="13.5">
      <c r="B313" s="219"/>
      <c r="D313" s="194" t="s">
        <v>204</v>
      </c>
      <c r="E313" s="220" t="s">
        <v>5</v>
      </c>
      <c r="F313" s="221" t="s">
        <v>207</v>
      </c>
      <c r="H313" s="222">
        <v>50.575000000000003</v>
      </c>
      <c r="I313" s="223"/>
      <c r="L313" s="219"/>
      <c r="M313" s="224"/>
      <c r="N313" s="225"/>
      <c r="O313" s="225"/>
      <c r="P313" s="225"/>
      <c r="Q313" s="225"/>
      <c r="R313" s="225"/>
      <c r="S313" s="225"/>
      <c r="T313" s="226"/>
      <c r="AT313" s="227" t="s">
        <v>204</v>
      </c>
      <c r="AU313" s="227" t="s">
        <v>84</v>
      </c>
      <c r="AV313" s="14" t="s">
        <v>138</v>
      </c>
      <c r="AW313" s="14" t="s">
        <v>39</v>
      </c>
      <c r="AX313" s="14" t="s">
        <v>82</v>
      </c>
      <c r="AY313" s="227" t="s">
        <v>139</v>
      </c>
    </row>
    <row r="314" spans="2:65" s="1" customFormat="1" ht="22.5" customHeight="1">
      <c r="B314" s="181"/>
      <c r="C314" s="182" t="s">
        <v>539</v>
      </c>
      <c r="D314" s="182" t="s">
        <v>141</v>
      </c>
      <c r="E314" s="183" t="s">
        <v>540</v>
      </c>
      <c r="F314" s="184" t="s">
        <v>541</v>
      </c>
      <c r="G314" s="185" t="s">
        <v>234</v>
      </c>
      <c r="H314" s="186">
        <v>50.575000000000003</v>
      </c>
      <c r="I314" s="187"/>
      <c r="J314" s="188">
        <f>ROUND(I314*H314,2)</f>
        <v>0</v>
      </c>
      <c r="K314" s="184" t="s">
        <v>201</v>
      </c>
      <c r="L314" s="41"/>
      <c r="M314" s="189" t="s">
        <v>5</v>
      </c>
      <c r="N314" s="190" t="s">
        <v>47</v>
      </c>
      <c r="O314" s="42"/>
      <c r="P314" s="191">
        <f>O314*H314</f>
        <v>0</v>
      </c>
      <c r="Q314" s="191">
        <v>0</v>
      </c>
      <c r="R314" s="191">
        <f>Q314*H314</f>
        <v>0</v>
      </c>
      <c r="S314" s="191">
        <v>8.0000000000000002E-3</v>
      </c>
      <c r="T314" s="192">
        <f>S314*H314</f>
        <v>0.40460000000000002</v>
      </c>
      <c r="AR314" s="24" t="s">
        <v>293</v>
      </c>
      <c r="AT314" s="24" t="s">
        <v>141</v>
      </c>
      <c r="AU314" s="24" t="s">
        <v>84</v>
      </c>
      <c r="AY314" s="24" t="s">
        <v>139</v>
      </c>
      <c r="BE314" s="193">
        <f>IF(N314="základní",J314,0)</f>
        <v>0</v>
      </c>
      <c r="BF314" s="193">
        <f>IF(N314="snížená",J314,0)</f>
        <v>0</v>
      </c>
      <c r="BG314" s="193">
        <f>IF(N314="zákl. přenesená",J314,0)</f>
        <v>0</v>
      </c>
      <c r="BH314" s="193">
        <f>IF(N314="sníž. přenesená",J314,0)</f>
        <v>0</v>
      </c>
      <c r="BI314" s="193">
        <f>IF(N314="nulová",J314,0)</f>
        <v>0</v>
      </c>
      <c r="BJ314" s="24" t="s">
        <v>82</v>
      </c>
      <c r="BK314" s="193">
        <f>ROUND(I314*H314,2)</f>
        <v>0</v>
      </c>
      <c r="BL314" s="24" t="s">
        <v>293</v>
      </c>
      <c r="BM314" s="24" t="s">
        <v>542</v>
      </c>
    </row>
    <row r="315" spans="2:65" s="1" customFormat="1" ht="13.5">
      <c r="B315" s="41"/>
      <c r="D315" s="194" t="s">
        <v>146</v>
      </c>
      <c r="F315" s="195" t="s">
        <v>543</v>
      </c>
      <c r="I315" s="196"/>
      <c r="L315" s="41"/>
      <c r="M315" s="197"/>
      <c r="N315" s="42"/>
      <c r="O315" s="42"/>
      <c r="P315" s="42"/>
      <c r="Q315" s="42"/>
      <c r="R315" s="42"/>
      <c r="S315" s="42"/>
      <c r="T315" s="70"/>
      <c r="AT315" s="24" t="s">
        <v>146</v>
      </c>
      <c r="AU315" s="24" t="s">
        <v>84</v>
      </c>
    </row>
    <row r="316" spans="2:65" s="1" customFormat="1" ht="22.5" customHeight="1">
      <c r="B316" s="181"/>
      <c r="C316" s="182" t="s">
        <v>544</v>
      </c>
      <c r="D316" s="182" t="s">
        <v>141</v>
      </c>
      <c r="E316" s="183" t="s">
        <v>545</v>
      </c>
      <c r="F316" s="184" t="s">
        <v>546</v>
      </c>
      <c r="G316" s="185" t="s">
        <v>234</v>
      </c>
      <c r="H316" s="186">
        <v>50.575000000000003</v>
      </c>
      <c r="I316" s="187"/>
      <c r="J316" s="188">
        <f>ROUND(I316*H316,2)</f>
        <v>0</v>
      </c>
      <c r="K316" s="184" t="s">
        <v>201</v>
      </c>
      <c r="L316" s="41"/>
      <c r="M316" s="189" t="s">
        <v>5</v>
      </c>
      <c r="N316" s="190" t="s">
        <v>47</v>
      </c>
      <c r="O316" s="42"/>
      <c r="P316" s="191">
        <f>O316*H316</f>
        <v>0</v>
      </c>
      <c r="Q316" s="191">
        <v>0</v>
      </c>
      <c r="R316" s="191">
        <f>Q316*H316</f>
        <v>0</v>
      </c>
      <c r="S316" s="191">
        <v>0</v>
      </c>
      <c r="T316" s="192">
        <f>S316*H316</f>
        <v>0</v>
      </c>
      <c r="AR316" s="24" t="s">
        <v>293</v>
      </c>
      <c r="AT316" s="24" t="s">
        <v>141</v>
      </c>
      <c r="AU316" s="24" t="s">
        <v>84</v>
      </c>
      <c r="AY316" s="24" t="s">
        <v>139</v>
      </c>
      <c r="BE316" s="193">
        <f>IF(N316="základní",J316,0)</f>
        <v>0</v>
      </c>
      <c r="BF316" s="193">
        <f>IF(N316="snížená",J316,0)</f>
        <v>0</v>
      </c>
      <c r="BG316" s="193">
        <f>IF(N316="zákl. přenesená",J316,0)</f>
        <v>0</v>
      </c>
      <c r="BH316" s="193">
        <f>IF(N316="sníž. přenesená",J316,0)</f>
        <v>0</v>
      </c>
      <c r="BI316" s="193">
        <f>IF(N316="nulová",J316,0)</f>
        <v>0</v>
      </c>
      <c r="BJ316" s="24" t="s">
        <v>82</v>
      </c>
      <c r="BK316" s="193">
        <f>ROUND(I316*H316,2)</f>
        <v>0</v>
      </c>
      <c r="BL316" s="24" t="s">
        <v>293</v>
      </c>
      <c r="BM316" s="24" t="s">
        <v>547</v>
      </c>
    </row>
    <row r="317" spans="2:65" s="1" customFormat="1" ht="27">
      <c r="B317" s="41"/>
      <c r="D317" s="198" t="s">
        <v>146</v>
      </c>
      <c r="F317" s="199" t="s">
        <v>548</v>
      </c>
      <c r="I317" s="196"/>
      <c r="L317" s="41"/>
      <c r="M317" s="197"/>
      <c r="N317" s="42"/>
      <c r="O317" s="42"/>
      <c r="P317" s="42"/>
      <c r="Q317" s="42"/>
      <c r="R317" s="42"/>
      <c r="S317" s="42"/>
      <c r="T317" s="70"/>
      <c r="AT317" s="24" t="s">
        <v>146</v>
      </c>
      <c r="AU317" s="24" t="s">
        <v>84</v>
      </c>
    </row>
    <row r="318" spans="2:65" s="12" customFormat="1" ht="13.5">
      <c r="B318" s="203"/>
      <c r="D318" s="198" t="s">
        <v>204</v>
      </c>
      <c r="E318" s="204" t="s">
        <v>5</v>
      </c>
      <c r="F318" s="205" t="s">
        <v>535</v>
      </c>
      <c r="H318" s="206" t="s">
        <v>5</v>
      </c>
      <c r="I318" s="207"/>
      <c r="L318" s="203"/>
      <c r="M318" s="208"/>
      <c r="N318" s="209"/>
      <c r="O318" s="209"/>
      <c r="P318" s="209"/>
      <c r="Q318" s="209"/>
      <c r="R318" s="209"/>
      <c r="S318" s="209"/>
      <c r="T318" s="210"/>
      <c r="AT318" s="206" t="s">
        <v>204</v>
      </c>
      <c r="AU318" s="206" t="s">
        <v>84</v>
      </c>
      <c r="AV318" s="12" t="s">
        <v>82</v>
      </c>
      <c r="AW318" s="12" t="s">
        <v>39</v>
      </c>
      <c r="AX318" s="12" t="s">
        <v>76</v>
      </c>
      <c r="AY318" s="206" t="s">
        <v>139</v>
      </c>
    </row>
    <row r="319" spans="2:65" s="13" customFormat="1" ht="13.5">
      <c r="B319" s="211"/>
      <c r="D319" s="198" t="s">
        <v>204</v>
      </c>
      <c r="E319" s="212" t="s">
        <v>5</v>
      </c>
      <c r="F319" s="213" t="s">
        <v>536</v>
      </c>
      <c r="H319" s="214">
        <v>36.4</v>
      </c>
      <c r="I319" s="215"/>
      <c r="L319" s="211"/>
      <c r="M319" s="216"/>
      <c r="N319" s="217"/>
      <c r="O319" s="217"/>
      <c r="P319" s="217"/>
      <c r="Q319" s="217"/>
      <c r="R319" s="217"/>
      <c r="S319" s="217"/>
      <c r="T319" s="218"/>
      <c r="AT319" s="212" t="s">
        <v>204</v>
      </c>
      <c r="AU319" s="212" t="s">
        <v>84</v>
      </c>
      <c r="AV319" s="13" t="s">
        <v>84</v>
      </c>
      <c r="AW319" s="13" t="s">
        <v>39</v>
      </c>
      <c r="AX319" s="13" t="s">
        <v>76</v>
      </c>
      <c r="AY319" s="212" t="s">
        <v>139</v>
      </c>
    </row>
    <row r="320" spans="2:65" s="13" customFormat="1" ht="13.5">
      <c r="B320" s="211"/>
      <c r="D320" s="198" t="s">
        <v>204</v>
      </c>
      <c r="E320" s="212" t="s">
        <v>5</v>
      </c>
      <c r="F320" s="213" t="s">
        <v>537</v>
      </c>
      <c r="H320" s="214">
        <v>8.9250000000000007</v>
      </c>
      <c r="I320" s="215"/>
      <c r="L320" s="211"/>
      <c r="M320" s="216"/>
      <c r="N320" s="217"/>
      <c r="O320" s="217"/>
      <c r="P320" s="217"/>
      <c r="Q320" s="217"/>
      <c r="R320" s="217"/>
      <c r="S320" s="217"/>
      <c r="T320" s="218"/>
      <c r="AT320" s="212" t="s">
        <v>204</v>
      </c>
      <c r="AU320" s="212" t="s">
        <v>84</v>
      </c>
      <c r="AV320" s="13" t="s">
        <v>84</v>
      </c>
      <c r="AW320" s="13" t="s">
        <v>39</v>
      </c>
      <c r="AX320" s="13" t="s">
        <v>76</v>
      </c>
      <c r="AY320" s="212" t="s">
        <v>139</v>
      </c>
    </row>
    <row r="321" spans="2:65" s="13" customFormat="1" ht="13.5">
      <c r="B321" s="211"/>
      <c r="D321" s="198" t="s">
        <v>204</v>
      </c>
      <c r="E321" s="212" t="s">
        <v>5</v>
      </c>
      <c r="F321" s="213" t="s">
        <v>538</v>
      </c>
      <c r="H321" s="214">
        <v>5.25</v>
      </c>
      <c r="I321" s="215"/>
      <c r="L321" s="211"/>
      <c r="M321" s="216"/>
      <c r="N321" s="217"/>
      <c r="O321" s="217"/>
      <c r="P321" s="217"/>
      <c r="Q321" s="217"/>
      <c r="R321" s="217"/>
      <c r="S321" s="217"/>
      <c r="T321" s="218"/>
      <c r="AT321" s="212" t="s">
        <v>204</v>
      </c>
      <c r="AU321" s="212" t="s">
        <v>84</v>
      </c>
      <c r="AV321" s="13" t="s">
        <v>84</v>
      </c>
      <c r="AW321" s="13" t="s">
        <v>39</v>
      </c>
      <c r="AX321" s="13" t="s">
        <v>76</v>
      </c>
      <c r="AY321" s="212" t="s">
        <v>139</v>
      </c>
    </row>
    <row r="322" spans="2:65" s="14" customFormat="1" ht="13.5">
      <c r="B322" s="219"/>
      <c r="D322" s="194" t="s">
        <v>204</v>
      </c>
      <c r="E322" s="220" t="s">
        <v>5</v>
      </c>
      <c r="F322" s="221" t="s">
        <v>207</v>
      </c>
      <c r="H322" s="222">
        <v>50.575000000000003</v>
      </c>
      <c r="I322" s="223"/>
      <c r="L322" s="219"/>
      <c r="M322" s="224"/>
      <c r="N322" s="225"/>
      <c r="O322" s="225"/>
      <c r="P322" s="225"/>
      <c r="Q322" s="225"/>
      <c r="R322" s="225"/>
      <c r="S322" s="225"/>
      <c r="T322" s="226"/>
      <c r="AT322" s="227" t="s">
        <v>204</v>
      </c>
      <c r="AU322" s="227" t="s">
        <v>84</v>
      </c>
      <c r="AV322" s="14" t="s">
        <v>138</v>
      </c>
      <c r="AW322" s="14" t="s">
        <v>39</v>
      </c>
      <c r="AX322" s="14" t="s">
        <v>82</v>
      </c>
      <c r="AY322" s="227" t="s">
        <v>139</v>
      </c>
    </row>
    <row r="323" spans="2:65" s="1" customFormat="1" ht="22.5" customHeight="1">
      <c r="B323" s="181"/>
      <c r="C323" s="228" t="s">
        <v>549</v>
      </c>
      <c r="D323" s="228" t="s">
        <v>219</v>
      </c>
      <c r="E323" s="229" t="s">
        <v>550</v>
      </c>
      <c r="F323" s="230" t="s">
        <v>551</v>
      </c>
      <c r="G323" s="231" t="s">
        <v>234</v>
      </c>
      <c r="H323" s="232">
        <v>50.575000000000003</v>
      </c>
      <c r="I323" s="233"/>
      <c r="J323" s="234">
        <f>ROUND(I323*H323,2)</f>
        <v>0</v>
      </c>
      <c r="K323" s="230" t="s">
        <v>5</v>
      </c>
      <c r="L323" s="235"/>
      <c r="M323" s="236" t="s">
        <v>5</v>
      </c>
      <c r="N323" s="237" t="s">
        <v>47</v>
      </c>
      <c r="O323" s="42"/>
      <c r="P323" s="191">
        <f>O323*H323</f>
        <v>0</v>
      </c>
      <c r="Q323" s="191">
        <v>1.3140000000000001E-2</v>
      </c>
      <c r="R323" s="191">
        <f>Q323*H323</f>
        <v>0.66455550000000008</v>
      </c>
      <c r="S323" s="191">
        <v>0</v>
      </c>
      <c r="T323" s="192">
        <f>S323*H323</f>
        <v>0</v>
      </c>
      <c r="AR323" s="24" t="s">
        <v>379</v>
      </c>
      <c r="AT323" s="24" t="s">
        <v>219</v>
      </c>
      <c r="AU323" s="24" t="s">
        <v>84</v>
      </c>
      <c r="AY323" s="24" t="s">
        <v>139</v>
      </c>
      <c r="BE323" s="193">
        <f>IF(N323="základní",J323,0)</f>
        <v>0</v>
      </c>
      <c r="BF323" s="193">
        <f>IF(N323="snížená",J323,0)</f>
        <v>0</v>
      </c>
      <c r="BG323" s="193">
        <f>IF(N323="zákl. přenesená",J323,0)</f>
        <v>0</v>
      </c>
      <c r="BH323" s="193">
        <f>IF(N323="sníž. přenesená",J323,0)</f>
        <v>0</v>
      </c>
      <c r="BI323" s="193">
        <f>IF(N323="nulová",J323,0)</f>
        <v>0</v>
      </c>
      <c r="BJ323" s="24" t="s">
        <v>82</v>
      </c>
      <c r="BK323" s="193">
        <f>ROUND(I323*H323,2)</f>
        <v>0</v>
      </c>
      <c r="BL323" s="24" t="s">
        <v>293</v>
      </c>
      <c r="BM323" s="24" t="s">
        <v>552</v>
      </c>
    </row>
    <row r="324" spans="2:65" s="1" customFormat="1" ht="22.5" customHeight="1">
      <c r="B324" s="181"/>
      <c r="C324" s="182" t="s">
        <v>553</v>
      </c>
      <c r="D324" s="182" t="s">
        <v>141</v>
      </c>
      <c r="E324" s="183" t="s">
        <v>554</v>
      </c>
      <c r="F324" s="184" t="s">
        <v>555</v>
      </c>
      <c r="G324" s="185" t="s">
        <v>245</v>
      </c>
      <c r="H324" s="186">
        <v>202.3</v>
      </c>
      <c r="I324" s="187"/>
      <c r="J324" s="188">
        <f>ROUND(I324*H324,2)</f>
        <v>0</v>
      </c>
      <c r="K324" s="184" t="s">
        <v>201</v>
      </c>
      <c r="L324" s="41"/>
      <c r="M324" s="189" t="s">
        <v>5</v>
      </c>
      <c r="N324" s="190" t="s">
        <v>47</v>
      </c>
      <c r="O324" s="42"/>
      <c r="P324" s="191">
        <f>O324*H324</f>
        <v>0</v>
      </c>
      <c r="Q324" s="191">
        <v>0</v>
      </c>
      <c r="R324" s="191">
        <f>Q324*H324</f>
        <v>0</v>
      </c>
      <c r="S324" s="191">
        <v>0</v>
      </c>
      <c r="T324" s="192">
        <f>S324*H324</f>
        <v>0</v>
      </c>
      <c r="AR324" s="24" t="s">
        <v>293</v>
      </c>
      <c r="AT324" s="24" t="s">
        <v>141</v>
      </c>
      <c r="AU324" s="24" t="s">
        <v>84</v>
      </c>
      <c r="AY324" s="24" t="s">
        <v>139</v>
      </c>
      <c r="BE324" s="193">
        <f>IF(N324="základní",J324,0)</f>
        <v>0</v>
      </c>
      <c r="BF324" s="193">
        <f>IF(N324="snížená",J324,0)</f>
        <v>0</v>
      </c>
      <c r="BG324" s="193">
        <f>IF(N324="zákl. přenesená",J324,0)</f>
        <v>0</v>
      </c>
      <c r="BH324" s="193">
        <f>IF(N324="sníž. přenesená",J324,0)</f>
        <v>0</v>
      </c>
      <c r="BI324" s="193">
        <f>IF(N324="nulová",J324,0)</f>
        <v>0</v>
      </c>
      <c r="BJ324" s="24" t="s">
        <v>82</v>
      </c>
      <c r="BK324" s="193">
        <f>ROUND(I324*H324,2)</f>
        <v>0</v>
      </c>
      <c r="BL324" s="24" t="s">
        <v>293</v>
      </c>
      <c r="BM324" s="24" t="s">
        <v>556</v>
      </c>
    </row>
    <row r="325" spans="2:65" s="1" customFormat="1" ht="13.5">
      <c r="B325" s="41"/>
      <c r="D325" s="198" t="s">
        <v>146</v>
      </c>
      <c r="F325" s="199" t="s">
        <v>557</v>
      </c>
      <c r="I325" s="196"/>
      <c r="L325" s="41"/>
      <c r="M325" s="197"/>
      <c r="N325" s="42"/>
      <c r="O325" s="42"/>
      <c r="P325" s="42"/>
      <c r="Q325" s="42"/>
      <c r="R325" s="42"/>
      <c r="S325" s="42"/>
      <c r="T325" s="70"/>
      <c r="AT325" s="24" t="s">
        <v>146</v>
      </c>
      <c r="AU325" s="24" t="s">
        <v>84</v>
      </c>
    </row>
    <row r="326" spans="2:65" s="13" customFormat="1" ht="13.5">
      <c r="B326" s="211"/>
      <c r="D326" s="198" t="s">
        <v>204</v>
      </c>
      <c r="E326" s="212" t="s">
        <v>5</v>
      </c>
      <c r="F326" s="213" t="s">
        <v>558</v>
      </c>
      <c r="H326" s="214">
        <v>202.3</v>
      </c>
      <c r="I326" s="215"/>
      <c r="L326" s="211"/>
      <c r="M326" s="216"/>
      <c r="N326" s="217"/>
      <c r="O326" s="217"/>
      <c r="P326" s="217"/>
      <c r="Q326" s="217"/>
      <c r="R326" s="217"/>
      <c r="S326" s="217"/>
      <c r="T326" s="218"/>
      <c r="AT326" s="212" t="s">
        <v>204</v>
      </c>
      <c r="AU326" s="212" t="s">
        <v>84</v>
      </c>
      <c r="AV326" s="13" t="s">
        <v>84</v>
      </c>
      <c r="AW326" s="13" t="s">
        <v>39</v>
      </c>
      <c r="AX326" s="13" t="s">
        <v>76</v>
      </c>
      <c r="AY326" s="212" t="s">
        <v>139</v>
      </c>
    </row>
    <row r="327" spans="2:65" s="14" customFormat="1" ht="13.5">
      <c r="B327" s="219"/>
      <c r="D327" s="194" t="s">
        <v>204</v>
      </c>
      <c r="E327" s="220" t="s">
        <v>5</v>
      </c>
      <c r="F327" s="221" t="s">
        <v>207</v>
      </c>
      <c r="H327" s="222">
        <v>202.3</v>
      </c>
      <c r="I327" s="223"/>
      <c r="L327" s="219"/>
      <c r="M327" s="224"/>
      <c r="N327" s="225"/>
      <c r="O327" s="225"/>
      <c r="P327" s="225"/>
      <c r="Q327" s="225"/>
      <c r="R327" s="225"/>
      <c r="S327" s="225"/>
      <c r="T327" s="226"/>
      <c r="AT327" s="227" t="s">
        <v>204</v>
      </c>
      <c r="AU327" s="227" t="s">
        <v>84</v>
      </c>
      <c r="AV327" s="14" t="s">
        <v>138</v>
      </c>
      <c r="AW327" s="14" t="s">
        <v>39</v>
      </c>
      <c r="AX327" s="14" t="s">
        <v>82</v>
      </c>
      <c r="AY327" s="227" t="s">
        <v>139</v>
      </c>
    </row>
    <row r="328" spans="2:65" s="1" customFormat="1" ht="22.5" customHeight="1">
      <c r="B328" s="181"/>
      <c r="C328" s="228" t="s">
        <v>559</v>
      </c>
      <c r="D328" s="228" t="s">
        <v>219</v>
      </c>
      <c r="E328" s="229" t="s">
        <v>560</v>
      </c>
      <c r="F328" s="230" t="s">
        <v>561</v>
      </c>
      <c r="G328" s="231" t="s">
        <v>245</v>
      </c>
      <c r="H328" s="232">
        <v>202.3</v>
      </c>
      <c r="I328" s="233"/>
      <c r="J328" s="234">
        <f>ROUND(I328*H328,2)</f>
        <v>0</v>
      </c>
      <c r="K328" s="230" t="s">
        <v>5</v>
      </c>
      <c r="L328" s="235"/>
      <c r="M328" s="236" t="s">
        <v>5</v>
      </c>
      <c r="N328" s="237" t="s">
        <v>47</v>
      </c>
      <c r="O328" s="42"/>
      <c r="P328" s="191">
        <f>O328*H328</f>
        <v>0</v>
      </c>
      <c r="Q328" s="191">
        <v>2E-3</v>
      </c>
      <c r="R328" s="191">
        <f>Q328*H328</f>
        <v>0.40460000000000002</v>
      </c>
      <c r="S328" s="191">
        <v>0</v>
      </c>
      <c r="T328" s="192">
        <f>S328*H328</f>
        <v>0</v>
      </c>
      <c r="AR328" s="24" t="s">
        <v>379</v>
      </c>
      <c r="AT328" s="24" t="s">
        <v>219</v>
      </c>
      <c r="AU328" s="24" t="s">
        <v>84</v>
      </c>
      <c r="AY328" s="24" t="s">
        <v>139</v>
      </c>
      <c r="BE328" s="193">
        <f>IF(N328="základní",J328,0)</f>
        <v>0</v>
      </c>
      <c r="BF328" s="193">
        <f>IF(N328="snížená",J328,0)</f>
        <v>0</v>
      </c>
      <c r="BG328" s="193">
        <f>IF(N328="zákl. přenesená",J328,0)</f>
        <v>0</v>
      </c>
      <c r="BH328" s="193">
        <f>IF(N328="sníž. přenesená",J328,0)</f>
        <v>0</v>
      </c>
      <c r="BI328" s="193">
        <f>IF(N328="nulová",J328,0)</f>
        <v>0</v>
      </c>
      <c r="BJ328" s="24" t="s">
        <v>82</v>
      </c>
      <c r="BK328" s="193">
        <f>ROUND(I328*H328,2)</f>
        <v>0</v>
      </c>
      <c r="BL328" s="24" t="s">
        <v>293</v>
      </c>
      <c r="BM328" s="24" t="s">
        <v>562</v>
      </c>
    </row>
    <row r="329" spans="2:65" s="1" customFormat="1" ht="22.5" customHeight="1">
      <c r="B329" s="181"/>
      <c r="C329" s="182" t="s">
        <v>563</v>
      </c>
      <c r="D329" s="182" t="s">
        <v>141</v>
      </c>
      <c r="E329" s="183" t="s">
        <v>564</v>
      </c>
      <c r="F329" s="184" t="s">
        <v>565</v>
      </c>
      <c r="G329" s="185" t="s">
        <v>210</v>
      </c>
      <c r="H329" s="186">
        <v>2</v>
      </c>
      <c r="I329" s="187"/>
      <c r="J329" s="188">
        <f>ROUND(I329*H329,2)</f>
        <v>0</v>
      </c>
      <c r="K329" s="184" t="s">
        <v>201</v>
      </c>
      <c r="L329" s="41"/>
      <c r="M329" s="189" t="s">
        <v>5</v>
      </c>
      <c r="N329" s="190" t="s">
        <v>47</v>
      </c>
      <c r="O329" s="42"/>
      <c r="P329" s="191">
        <f>O329*H329</f>
        <v>0</v>
      </c>
      <c r="Q329" s="191">
        <v>0</v>
      </c>
      <c r="R329" s="191">
        <f>Q329*H329</f>
        <v>0</v>
      </c>
      <c r="S329" s="191">
        <v>0</v>
      </c>
      <c r="T329" s="192">
        <f>S329*H329</f>
        <v>0</v>
      </c>
      <c r="AR329" s="24" t="s">
        <v>293</v>
      </c>
      <c r="AT329" s="24" t="s">
        <v>141</v>
      </c>
      <c r="AU329" s="24" t="s">
        <v>84</v>
      </c>
      <c r="AY329" s="24" t="s">
        <v>139</v>
      </c>
      <c r="BE329" s="193">
        <f>IF(N329="základní",J329,0)</f>
        <v>0</v>
      </c>
      <c r="BF329" s="193">
        <f>IF(N329="snížená",J329,0)</f>
        <v>0</v>
      </c>
      <c r="BG329" s="193">
        <f>IF(N329="zákl. přenesená",J329,0)</f>
        <v>0</v>
      </c>
      <c r="BH329" s="193">
        <f>IF(N329="sníž. přenesená",J329,0)</f>
        <v>0</v>
      </c>
      <c r="BI329" s="193">
        <f>IF(N329="nulová",J329,0)</f>
        <v>0</v>
      </c>
      <c r="BJ329" s="24" t="s">
        <v>82</v>
      </c>
      <c r="BK329" s="193">
        <f>ROUND(I329*H329,2)</f>
        <v>0</v>
      </c>
      <c r="BL329" s="24" t="s">
        <v>293</v>
      </c>
      <c r="BM329" s="24" t="s">
        <v>566</v>
      </c>
    </row>
    <row r="330" spans="2:65" s="1" customFormat="1" ht="27">
      <c r="B330" s="41"/>
      <c r="D330" s="194" t="s">
        <v>146</v>
      </c>
      <c r="F330" s="195" t="s">
        <v>567</v>
      </c>
      <c r="I330" s="196"/>
      <c r="L330" s="41"/>
      <c r="M330" s="197"/>
      <c r="N330" s="42"/>
      <c r="O330" s="42"/>
      <c r="P330" s="42"/>
      <c r="Q330" s="42"/>
      <c r="R330" s="42"/>
      <c r="S330" s="42"/>
      <c r="T330" s="70"/>
      <c r="AT330" s="24" t="s">
        <v>146</v>
      </c>
      <c r="AU330" s="24" t="s">
        <v>84</v>
      </c>
    </row>
    <row r="331" spans="2:65" s="1" customFormat="1" ht="22.5" customHeight="1">
      <c r="B331" s="181"/>
      <c r="C331" s="228" t="s">
        <v>568</v>
      </c>
      <c r="D331" s="228" t="s">
        <v>219</v>
      </c>
      <c r="E331" s="229" t="s">
        <v>569</v>
      </c>
      <c r="F331" s="230" t="s">
        <v>570</v>
      </c>
      <c r="G331" s="231" t="s">
        <v>210</v>
      </c>
      <c r="H331" s="232">
        <v>2</v>
      </c>
      <c r="I331" s="233"/>
      <c r="J331" s="234">
        <f>ROUND(I331*H331,2)</f>
        <v>0</v>
      </c>
      <c r="K331" s="230" t="s">
        <v>201</v>
      </c>
      <c r="L331" s="235"/>
      <c r="M331" s="236" t="s">
        <v>5</v>
      </c>
      <c r="N331" s="237" t="s">
        <v>47</v>
      </c>
      <c r="O331" s="42"/>
      <c r="P331" s="191">
        <f>O331*H331</f>
        <v>0</v>
      </c>
      <c r="Q331" s="191">
        <v>1.8499999999999999E-2</v>
      </c>
      <c r="R331" s="191">
        <f>Q331*H331</f>
        <v>3.6999999999999998E-2</v>
      </c>
      <c r="S331" s="191">
        <v>0</v>
      </c>
      <c r="T331" s="192">
        <f>S331*H331</f>
        <v>0</v>
      </c>
      <c r="AR331" s="24" t="s">
        <v>379</v>
      </c>
      <c r="AT331" s="24" t="s">
        <v>219</v>
      </c>
      <c r="AU331" s="24" t="s">
        <v>84</v>
      </c>
      <c r="AY331" s="24" t="s">
        <v>139</v>
      </c>
      <c r="BE331" s="193">
        <f>IF(N331="základní",J331,0)</f>
        <v>0</v>
      </c>
      <c r="BF331" s="193">
        <f>IF(N331="snížená",J331,0)</f>
        <v>0</v>
      </c>
      <c r="BG331" s="193">
        <f>IF(N331="zákl. přenesená",J331,0)</f>
        <v>0</v>
      </c>
      <c r="BH331" s="193">
        <f>IF(N331="sníž. přenesená",J331,0)</f>
        <v>0</v>
      </c>
      <c r="BI331" s="193">
        <f>IF(N331="nulová",J331,0)</f>
        <v>0</v>
      </c>
      <c r="BJ331" s="24" t="s">
        <v>82</v>
      </c>
      <c r="BK331" s="193">
        <f>ROUND(I331*H331,2)</f>
        <v>0</v>
      </c>
      <c r="BL331" s="24" t="s">
        <v>293</v>
      </c>
      <c r="BM331" s="24" t="s">
        <v>571</v>
      </c>
    </row>
    <row r="332" spans="2:65" s="1" customFormat="1" ht="13.5">
      <c r="B332" s="41"/>
      <c r="D332" s="194" t="s">
        <v>146</v>
      </c>
      <c r="F332" s="195" t="s">
        <v>570</v>
      </c>
      <c r="I332" s="196"/>
      <c r="L332" s="41"/>
      <c r="M332" s="197"/>
      <c r="N332" s="42"/>
      <c r="O332" s="42"/>
      <c r="P332" s="42"/>
      <c r="Q332" s="42"/>
      <c r="R332" s="42"/>
      <c r="S332" s="42"/>
      <c r="T332" s="70"/>
      <c r="AT332" s="24" t="s">
        <v>146</v>
      </c>
      <c r="AU332" s="24" t="s">
        <v>84</v>
      </c>
    </row>
    <row r="333" spans="2:65" s="1" customFormat="1" ht="22.5" customHeight="1">
      <c r="B333" s="181"/>
      <c r="C333" s="182" t="s">
        <v>572</v>
      </c>
      <c r="D333" s="182" t="s">
        <v>141</v>
      </c>
      <c r="E333" s="183" t="s">
        <v>573</v>
      </c>
      <c r="F333" s="184" t="s">
        <v>574</v>
      </c>
      <c r="G333" s="185" t="s">
        <v>210</v>
      </c>
      <c r="H333" s="186">
        <v>2</v>
      </c>
      <c r="I333" s="187"/>
      <c r="J333" s="188">
        <f>ROUND(I333*H333,2)</f>
        <v>0</v>
      </c>
      <c r="K333" s="184" t="s">
        <v>201</v>
      </c>
      <c r="L333" s="41"/>
      <c r="M333" s="189" t="s">
        <v>5</v>
      </c>
      <c r="N333" s="190" t="s">
        <v>47</v>
      </c>
      <c r="O333" s="42"/>
      <c r="P333" s="191">
        <f>O333*H333</f>
        <v>0</v>
      </c>
      <c r="Q333" s="191">
        <v>0</v>
      </c>
      <c r="R333" s="191">
        <f>Q333*H333</f>
        <v>0</v>
      </c>
      <c r="S333" s="191">
        <v>0</v>
      </c>
      <c r="T333" s="192">
        <f>S333*H333</f>
        <v>0</v>
      </c>
      <c r="AR333" s="24" t="s">
        <v>293</v>
      </c>
      <c r="AT333" s="24" t="s">
        <v>141</v>
      </c>
      <c r="AU333" s="24" t="s">
        <v>84</v>
      </c>
      <c r="AY333" s="24" t="s">
        <v>139</v>
      </c>
      <c r="BE333" s="193">
        <f>IF(N333="základní",J333,0)</f>
        <v>0</v>
      </c>
      <c r="BF333" s="193">
        <f>IF(N333="snížená",J333,0)</f>
        <v>0</v>
      </c>
      <c r="BG333" s="193">
        <f>IF(N333="zákl. přenesená",J333,0)</f>
        <v>0</v>
      </c>
      <c r="BH333" s="193">
        <f>IF(N333="sníž. přenesená",J333,0)</f>
        <v>0</v>
      </c>
      <c r="BI333" s="193">
        <f>IF(N333="nulová",J333,0)</f>
        <v>0</v>
      </c>
      <c r="BJ333" s="24" t="s">
        <v>82</v>
      </c>
      <c r="BK333" s="193">
        <f>ROUND(I333*H333,2)</f>
        <v>0</v>
      </c>
      <c r="BL333" s="24" t="s">
        <v>293</v>
      </c>
      <c r="BM333" s="24" t="s">
        <v>575</v>
      </c>
    </row>
    <row r="334" spans="2:65" s="1" customFormat="1" ht="27">
      <c r="B334" s="41"/>
      <c r="D334" s="194" t="s">
        <v>146</v>
      </c>
      <c r="F334" s="195" t="s">
        <v>576</v>
      </c>
      <c r="I334" s="196"/>
      <c r="L334" s="41"/>
      <c r="M334" s="197"/>
      <c r="N334" s="42"/>
      <c r="O334" s="42"/>
      <c r="P334" s="42"/>
      <c r="Q334" s="42"/>
      <c r="R334" s="42"/>
      <c r="S334" s="42"/>
      <c r="T334" s="70"/>
      <c r="AT334" s="24" t="s">
        <v>146</v>
      </c>
      <c r="AU334" s="24" t="s">
        <v>84</v>
      </c>
    </row>
    <row r="335" spans="2:65" s="1" customFormat="1" ht="22.5" customHeight="1">
      <c r="B335" s="181"/>
      <c r="C335" s="228" t="s">
        <v>577</v>
      </c>
      <c r="D335" s="228" t="s">
        <v>219</v>
      </c>
      <c r="E335" s="229" t="s">
        <v>578</v>
      </c>
      <c r="F335" s="230" t="s">
        <v>579</v>
      </c>
      <c r="G335" s="231" t="s">
        <v>210</v>
      </c>
      <c r="H335" s="232">
        <v>2</v>
      </c>
      <c r="I335" s="233"/>
      <c r="J335" s="234">
        <f>ROUND(I335*H335,2)</f>
        <v>0</v>
      </c>
      <c r="K335" s="230" t="s">
        <v>201</v>
      </c>
      <c r="L335" s="235"/>
      <c r="M335" s="236" t="s">
        <v>5</v>
      </c>
      <c r="N335" s="237" t="s">
        <v>47</v>
      </c>
      <c r="O335" s="42"/>
      <c r="P335" s="191">
        <f>O335*H335</f>
        <v>0</v>
      </c>
      <c r="Q335" s="191">
        <v>2.1499999999999998E-2</v>
      </c>
      <c r="R335" s="191">
        <f>Q335*H335</f>
        <v>4.2999999999999997E-2</v>
      </c>
      <c r="S335" s="191">
        <v>0</v>
      </c>
      <c r="T335" s="192">
        <f>S335*H335</f>
        <v>0</v>
      </c>
      <c r="AR335" s="24" t="s">
        <v>379</v>
      </c>
      <c r="AT335" s="24" t="s">
        <v>219</v>
      </c>
      <c r="AU335" s="24" t="s">
        <v>84</v>
      </c>
      <c r="AY335" s="24" t="s">
        <v>139</v>
      </c>
      <c r="BE335" s="193">
        <f>IF(N335="základní",J335,0)</f>
        <v>0</v>
      </c>
      <c r="BF335" s="193">
        <f>IF(N335="snížená",J335,0)</f>
        <v>0</v>
      </c>
      <c r="BG335" s="193">
        <f>IF(N335="zákl. přenesená",J335,0)</f>
        <v>0</v>
      </c>
      <c r="BH335" s="193">
        <f>IF(N335="sníž. přenesená",J335,0)</f>
        <v>0</v>
      </c>
      <c r="BI335" s="193">
        <f>IF(N335="nulová",J335,0)</f>
        <v>0</v>
      </c>
      <c r="BJ335" s="24" t="s">
        <v>82</v>
      </c>
      <c r="BK335" s="193">
        <f>ROUND(I335*H335,2)</f>
        <v>0</v>
      </c>
      <c r="BL335" s="24" t="s">
        <v>293</v>
      </c>
      <c r="BM335" s="24" t="s">
        <v>580</v>
      </c>
    </row>
    <row r="336" spans="2:65" s="1" customFormat="1" ht="13.5">
      <c r="B336" s="41"/>
      <c r="D336" s="194" t="s">
        <v>146</v>
      </c>
      <c r="F336" s="195" t="s">
        <v>579</v>
      </c>
      <c r="I336" s="196"/>
      <c r="L336" s="41"/>
      <c r="M336" s="197"/>
      <c r="N336" s="42"/>
      <c r="O336" s="42"/>
      <c r="P336" s="42"/>
      <c r="Q336" s="42"/>
      <c r="R336" s="42"/>
      <c r="S336" s="42"/>
      <c r="T336" s="70"/>
      <c r="AT336" s="24" t="s">
        <v>146</v>
      </c>
      <c r="AU336" s="24" t="s">
        <v>84</v>
      </c>
    </row>
    <row r="337" spans="2:65" s="1" customFormat="1" ht="22.5" customHeight="1">
      <c r="B337" s="181"/>
      <c r="C337" s="182" t="s">
        <v>581</v>
      </c>
      <c r="D337" s="182" t="s">
        <v>141</v>
      </c>
      <c r="E337" s="183" t="s">
        <v>582</v>
      </c>
      <c r="F337" s="184" t="s">
        <v>583</v>
      </c>
      <c r="G337" s="185" t="s">
        <v>210</v>
      </c>
      <c r="H337" s="186">
        <v>4</v>
      </c>
      <c r="I337" s="187"/>
      <c r="J337" s="188">
        <f>ROUND(I337*H337,2)</f>
        <v>0</v>
      </c>
      <c r="K337" s="184" t="s">
        <v>201</v>
      </c>
      <c r="L337" s="41"/>
      <c r="M337" s="189" t="s">
        <v>5</v>
      </c>
      <c r="N337" s="190" t="s">
        <v>47</v>
      </c>
      <c r="O337" s="42"/>
      <c r="P337" s="191">
        <f>O337*H337</f>
        <v>0</v>
      </c>
      <c r="Q337" s="191">
        <v>0</v>
      </c>
      <c r="R337" s="191">
        <f>Q337*H337</f>
        <v>0</v>
      </c>
      <c r="S337" s="191">
        <v>0</v>
      </c>
      <c r="T337" s="192">
        <f>S337*H337</f>
        <v>0</v>
      </c>
      <c r="AR337" s="24" t="s">
        <v>293</v>
      </c>
      <c r="AT337" s="24" t="s">
        <v>141</v>
      </c>
      <c r="AU337" s="24" t="s">
        <v>84</v>
      </c>
      <c r="AY337" s="24" t="s">
        <v>139</v>
      </c>
      <c r="BE337" s="193">
        <f>IF(N337="základní",J337,0)</f>
        <v>0</v>
      </c>
      <c r="BF337" s="193">
        <f>IF(N337="snížená",J337,0)</f>
        <v>0</v>
      </c>
      <c r="BG337" s="193">
        <f>IF(N337="zákl. přenesená",J337,0)</f>
        <v>0</v>
      </c>
      <c r="BH337" s="193">
        <f>IF(N337="sníž. přenesená",J337,0)</f>
        <v>0</v>
      </c>
      <c r="BI337" s="193">
        <f>IF(N337="nulová",J337,0)</f>
        <v>0</v>
      </c>
      <c r="BJ337" s="24" t="s">
        <v>82</v>
      </c>
      <c r="BK337" s="193">
        <f>ROUND(I337*H337,2)</f>
        <v>0</v>
      </c>
      <c r="BL337" s="24" t="s">
        <v>293</v>
      </c>
      <c r="BM337" s="24" t="s">
        <v>584</v>
      </c>
    </row>
    <row r="338" spans="2:65" s="1" customFormat="1" ht="13.5">
      <c r="B338" s="41"/>
      <c r="D338" s="194" t="s">
        <v>146</v>
      </c>
      <c r="F338" s="195" t="s">
        <v>585</v>
      </c>
      <c r="I338" s="196"/>
      <c r="L338" s="41"/>
      <c r="M338" s="197"/>
      <c r="N338" s="42"/>
      <c r="O338" s="42"/>
      <c r="P338" s="42"/>
      <c r="Q338" s="42"/>
      <c r="R338" s="42"/>
      <c r="S338" s="42"/>
      <c r="T338" s="70"/>
      <c r="AT338" s="24" t="s">
        <v>146</v>
      </c>
      <c r="AU338" s="24" t="s">
        <v>84</v>
      </c>
    </row>
    <row r="339" spans="2:65" s="1" customFormat="1" ht="22.5" customHeight="1">
      <c r="B339" s="181"/>
      <c r="C339" s="228" t="s">
        <v>586</v>
      </c>
      <c r="D339" s="228" t="s">
        <v>219</v>
      </c>
      <c r="E339" s="229" t="s">
        <v>587</v>
      </c>
      <c r="F339" s="230" t="s">
        <v>588</v>
      </c>
      <c r="G339" s="231" t="s">
        <v>210</v>
      </c>
      <c r="H339" s="232">
        <v>4</v>
      </c>
      <c r="I339" s="233"/>
      <c r="J339" s="234">
        <f>ROUND(I339*H339,2)</f>
        <v>0</v>
      </c>
      <c r="K339" s="230" t="s">
        <v>201</v>
      </c>
      <c r="L339" s="235"/>
      <c r="M339" s="236" t="s">
        <v>5</v>
      </c>
      <c r="N339" s="237" t="s">
        <v>47</v>
      </c>
      <c r="O339" s="42"/>
      <c r="P339" s="191">
        <f>O339*H339</f>
        <v>0</v>
      </c>
      <c r="Q339" s="191">
        <v>1.1999999999999999E-3</v>
      </c>
      <c r="R339" s="191">
        <f>Q339*H339</f>
        <v>4.7999999999999996E-3</v>
      </c>
      <c r="S339" s="191">
        <v>0</v>
      </c>
      <c r="T339" s="192">
        <f>S339*H339</f>
        <v>0</v>
      </c>
      <c r="AR339" s="24" t="s">
        <v>379</v>
      </c>
      <c r="AT339" s="24" t="s">
        <v>219</v>
      </c>
      <c r="AU339" s="24" t="s">
        <v>84</v>
      </c>
      <c r="AY339" s="24" t="s">
        <v>139</v>
      </c>
      <c r="BE339" s="193">
        <f>IF(N339="základní",J339,0)</f>
        <v>0</v>
      </c>
      <c r="BF339" s="193">
        <f>IF(N339="snížená",J339,0)</f>
        <v>0</v>
      </c>
      <c r="BG339" s="193">
        <f>IF(N339="zákl. přenesená",J339,0)</f>
        <v>0</v>
      </c>
      <c r="BH339" s="193">
        <f>IF(N339="sníž. přenesená",J339,0)</f>
        <v>0</v>
      </c>
      <c r="BI339" s="193">
        <f>IF(N339="nulová",J339,0)</f>
        <v>0</v>
      </c>
      <c r="BJ339" s="24" t="s">
        <v>82</v>
      </c>
      <c r="BK339" s="193">
        <f>ROUND(I339*H339,2)</f>
        <v>0</v>
      </c>
      <c r="BL339" s="24" t="s">
        <v>293</v>
      </c>
      <c r="BM339" s="24" t="s">
        <v>589</v>
      </c>
    </row>
    <row r="340" spans="2:65" s="1" customFormat="1" ht="22.5" customHeight="1">
      <c r="B340" s="181"/>
      <c r="C340" s="182" t="s">
        <v>590</v>
      </c>
      <c r="D340" s="182" t="s">
        <v>141</v>
      </c>
      <c r="E340" s="183" t="s">
        <v>591</v>
      </c>
      <c r="F340" s="184" t="s">
        <v>592</v>
      </c>
      <c r="G340" s="185" t="s">
        <v>210</v>
      </c>
      <c r="H340" s="186">
        <v>4</v>
      </c>
      <c r="I340" s="187"/>
      <c r="J340" s="188">
        <f>ROUND(I340*H340,2)</f>
        <v>0</v>
      </c>
      <c r="K340" s="184" t="s">
        <v>201</v>
      </c>
      <c r="L340" s="41"/>
      <c r="M340" s="189" t="s">
        <v>5</v>
      </c>
      <c r="N340" s="190" t="s">
        <v>47</v>
      </c>
      <c r="O340" s="42"/>
      <c r="P340" s="191">
        <f>O340*H340</f>
        <v>0</v>
      </c>
      <c r="Q340" s="191">
        <v>0</v>
      </c>
      <c r="R340" s="191">
        <f>Q340*H340</f>
        <v>0</v>
      </c>
      <c r="S340" s="191">
        <v>0</v>
      </c>
      <c r="T340" s="192">
        <f>S340*H340</f>
        <v>0</v>
      </c>
      <c r="AR340" s="24" t="s">
        <v>293</v>
      </c>
      <c r="AT340" s="24" t="s">
        <v>141</v>
      </c>
      <c r="AU340" s="24" t="s">
        <v>84</v>
      </c>
      <c r="AY340" s="24" t="s">
        <v>139</v>
      </c>
      <c r="BE340" s="193">
        <f>IF(N340="základní",J340,0)</f>
        <v>0</v>
      </c>
      <c r="BF340" s="193">
        <f>IF(N340="snížená",J340,0)</f>
        <v>0</v>
      </c>
      <c r="BG340" s="193">
        <f>IF(N340="zákl. přenesená",J340,0)</f>
        <v>0</v>
      </c>
      <c r="BH340" s="193">
        <f>IF(N340="sníž. přenesená",J340,0)</f>
        <v>0</v>
      </c>
      <c r="BI340" s="193">
        <f>IF(N340="nulová",J340,0)</f>
        <v>0</v>
      </c>
      <c r="BJ340" s="24" t="s">
        <v>82</v>
      </c>
      <c r="BK340" s="193">
        <f>ROUND(I340*H340,2)</f>
        <v>0</v>
      </c>
      <c r="BL340" s="24" t="s">
        <v>293</v>
      </c>
      <c r="BM340" s="24" t="s">
        <v>593</v>
      </c>
    </row>
    <row r="341" spans="2:65" s="1" customFormat="1" ht="13.5">
      <c r="B341" s="41"/>
      <c r="D341" s="194" t="s">
        <v>146</v>
      </c>
      <c r="F341" s="195" t="s">
        <v>594</v>
      </c>
      <c r="I341" s="196"/>
      <c r="L341" s="41"/>
      <c r="M341" s="197"/>
      <c r="N341" s="42"/>
      <c r="O341" s="42"/>
      <c r="P341" s="42"/>
      <c r="Q341" s="42"/>
      <c r="R341" s="42"/>
      <c r="S341" s="42"/>
      <c r="T341" s="70"/>
      <c r="AT341" s="24" t="s">
        <v>146</v>
      </c>
      <c r="AU341" s="24" t="s">
        <v>84</v>
      </c>
    </row>
    <row r="342" spans="2:65" s="1" customFormat="1" ht="22.5" customHeight="1">
      <c r="B342" s="181"/>
      <c r="C342" s="228" t="s">
        <v>595</v>
      </c>
      <c r="D342" s="228" t="s">
        <v>219</v>
      </c>
      <c r="E342" s="229" t="s">
        <v>596</v>
      </c>
      <c r="F342" s="230" t="s">
        <v>597</v>
      </c>
      <c r="G342" s="231" t="s">
        <v>210</v>
      </c>
      <c r="H342" s="232">
        <v>2</v>
      </c>
      <c r="I342" s="233"/>
      <c r="J342" s="234">
        <f>ROUND(I342*H342,2)</f>
        <v>0</v>
      </c>
      <c r="K342" s="230" t="s">
        <v>201</v>
      </c>
      <c r="L342" s="235"/>
      <c r="M342" s="236" t="s">
        <v>5</v>
      </c>
      <c r="N342" s="237" t="s">
        <v>47</v>
      </c>
      <c r="O342" s="42"/>
      <c r="P342" s="191">
        <f>O342*H342</f>
        <v>0</v>
      </c>
      <c r="Q342" s="191">
        <v>1.8E-3</v>
      </c>
      <c r="R342" s="191">
        <f>Q342*H342</f>
        <v>3.5999999999999999E-3</v>
      </c>
      <c r="S342" s="191">
        <v>0</v>
      </c>
      <c r="T342" s="192">
        <f>S342*H342</f>
        <v>0</v>
      </c>
      <c r="AR342" s="24" t="s">
        <v>379</v>
      </c>
      <c r="AT342" s="24" t="s">
        <v>219</v>
      </c>
      <c r="AU342" s="24" t="s">
        <v>84</v>
      </c>
      <c r="AY342" s="24" t="s">
        <v>139</v>
      </c>
      <c r="BE342" s="193">
        <f>IF(N342="základní",J342,0)</f>
        <v>0</v>
      </c>
      <c r="BF342" s="193">
        <f>IF(N342="snížená",J342,0)</f>
        <v>0</v>
      </c>
      <c r="BG342" s="193">
        <f>IF(N342="zákl. přenesená",J342,0)</f>
        <v>0</v>
      </c>
      <c r="BH342" s="193">
        <f>IF(N342="sníž. přenesená",J342,0)</f>
        <v>0</v>
      </c>
      <c r="BI342" s="193">
        <f>IF(N342="nulová",J342,0)</f>
        <v>0</v>
      </c>
      <c r="BJ342" s="24" t="s">
        <v>82</v>
      </c>
      <c r="BK342" s="193">
        <f>ROUND(I342*H342,2)</f>
        <v>0</v>
      </c>
      <c r="BL342" s="24" t="s">
        <v>293</v>
      </c>
      <c r="BM342" s="24" t="s">
        <v>598</v>
      </c>
    </row>
    <row r="343" spans="2:65" s="1" customFormat="1" ht="13.5">
      <c r="B343" s="41"/>
      <c r="D343" s="194" t="s">
        <v>146</v>
      </c>
      <c r="F343" s="195" t="s">
        <v>597</v>
      </c>
      <c r="I343" s="196"/>
      <c r="L343" s="41"/>
      <c r="M343" s="197"/>
      <c r="N343" s="42"/>
      <c r="O343" s="42"/>
      <c r="P343" s="42"/>
      <c r="Q343" s="42"/>
      <c r="R343" s="42"/>
      <c r="S343" s="42"/>
      <c r="T343" s="70"/>
      <c r="AT343" s="24" t="s">
        <v>146</v>
      </c>
      <c r="AU343" s="24" t="s">
        <v>84</v>
      </c>
    </row>
    <row r="344" spans="2:65" s="1" customFormat="1" ht="22.5" customHeight="1">
      <c r="B344" s="181"/>
      <c r="C344" s="228" t="s">
        <v>599</v>
      </c>
      <c r="D344" s="228" t="s">
        <v>219</v>
      </c>
      <c r="E344" s="229" t="s">
        <v>600</v>
      </c>
      <c r="F344" s="230" t="s">
        <v>601</v>
      </c>
      <c r="G344" s="231" t="s">
        <v>210</v>
      </c>
      <c r="H344" s="232">
        <v>2</v>
      </c>
      <c r="I344" s="233"/>
      <c r="J344" s="234">
        <f>ROUND(I344*H344,2)</f>
        <v>0</v>
      </c>
      <c r="K344" s="230" t="s">
        <v>201</v>
      </c>
      <c r="L344" s="235"/>
      <c r="M344" s="236" t="s">
        <v>5</v>
      </c>
      <c r="N344" s="237" t="s">
        <v>47</v>
      </c>
      <c r="O344" s="42"/>
      <c r="P344" s="191">
        <f>O344*H344</f>
        <v>0</v>
      </c>
      <c r="Q344" s="191">
        <v>2.0300000000000001E-3</v>
      </c>
      <c r="R344" s="191">
        <f>Q344*H344</f>
        <v>4.0600000000000002E-3</v>
      </c>
      <c r="S344" s="191">
        <v>0</v>
      </c>
      <c r="T344" s="192">
        <f>S344*H344</f>
        <v>0</v>
      </c>
      <c r="AR344" s="24" t="s">
        <v>379</v>
      </c>
      <c r="AT344" s="24" t="s">
        <v>219</v>
      </c>
      <c r="AU344" s="24" t="s">
        <v>84</v>
      </c>
      <c r="AY344" s="24" t="s">
        <v>139</v>
      </c>
      <c r="BE344" s="193">
        <f>IF(N344="základní",J344,0)</f>
        <v>0</v>
      </c>
      <c r="BF344" s="193">
        <f>IF(N344="snížená",J344,0)</f>
        <v>0</v>
      </c>
      <c r="BG344" s="193">
        <f>IF(N344="zákl. přenesená",J344,0)</f>
        <v>0</v>
      </c>
      <c r="BH344" s="193">
        <f>IF(N344="sníž. přenesená",J344,0)</f>
        <v>0</v>
      </c>
      <c r="BI344" s="193">
        <f>IF(N344="nulová",J344,0)</f>
        <v>0</v>
      </c>
      <c r="BJ344" s="24" t="s">
        <v>82</v>
      </c>
      <c r="BK344" s="193">
        <f>ROUND(I344*H344,2)</f>
        <v>0</v>
      </c>
      <c r="BL344" s="24" t="s">
        <v>293</v>
      </c>
      <c r="BM344" s="24" t="s">
        <v>602</v>
      </c>
    </row>
    <row r="345" spans="2:65" s="1" customFormat="1" ht="13.5">
      <c r="B345" s="41"/>
      <c r="D345" s="194" t="s">
        <v>146</v>
      </c>
      <c r="F345" s="195" t="s">
        <v>601</v>
      </c>
      <c r="I345" s="196"/>
      <c r="L345" s="41"/>
      <c r="M345" s="197"/>
      <c r="N345" s="42"/>
      <c r="O345" s="42"/>
      <c r="P345" s="42"/>
      <c r="Q345" s="42"/>
      <c r="R345" s="42"/>
      <c r="S345" s="42"/>
      <c r="T345" s="70"/>
      <c r="AT345" s="24" t="s">
        <v>146</v>
      </c>
      <c r="AU345" s="24" t="s">
        <v>84</v>
      </c>
    </row>
    <row r="346" spans="2:65" s="1" customFormat="1" ht="22.5" customHeight="1">
      <c r="B346" s="181"/>
      <c r="C346" s="182" t="s">
        <v>603</v>
      </c>
      <c r="D346" s="182" t="s">
        <v>141</v>
      </c>
      <c r="E346" s="183" t="s">
        <v>604</v>
      </c>
      <c r="F346" s="184" t="s">
        <v>605</v>
      </c>
      <c r="G346" s="185" t="s">
        <v>215</v>
      </c>
      <c r="H346" s="186">
        <v>1.1619999999999999</v>
      </c>
      <c r="I346" s="187"/>
      <c r="J346" s="188">
        <f>ROUND(I346*H346,2)</f>
        <v>0</v>
      </c>
      <c r="K346" s="184" t="s">
        <v>201</v>
      </c>
      <c r="L346" s="41"/>
      <c r="M346" s="189" t="s">
        <v>5</v>
      </c>
      <c r="N346" s="190" t="s">
        <v>47</v>
      </c>
      <c r="O346" s="42"/>
      <c r="P346" s="191">
        <f>O346*H346</f>
        <v>0</v>
      </c>
      <c r="Q346" s="191">
        <v>0</v>
      </c>
      <c r="R346" s="191">
        <f>Q346*H346</f>
        <v>0</v>
      </c>
      <c r="S346" s="191">
        <v>0</v>
      </c>
      <c r="T346" s="192">
        <f>S346*H346</f>
        <v>0</v>
      </c>
      <c r="AR346" s="24" t="s">
        <v>293</v>
      </c>
      <c r="AT346" s="24" t="s">
        <v>141</v>
      </c>
      <c r="AU346" s="24" t="s">
        <v>84</v>
      </c>
      <c r="AY346" s="24" t="s">
        <v>139</v>
      </c>
      <c r="BE346" s="193">
        <f>IF(N346="základní",J346,0)</f>
        <v>0</v>
      </c>
      <c r="BF346" s="193">
        <f>IF(N346="snížená",J346,0)</f>
        <v>0</v>
      </c>
      <c r="BG346" s="193">
        <f>IF(N346="zákl. přenesená",J346,0)</f>
        <v>0</v>
      </c>
      <c r="BH346" s="193">
        <f>IF(N346="sníž. přenesená",J346,0)</f>
        <v>0</v>
      </c>
      <c r="BI346" s="193">
        <f>IF(N346="nulová",J346,0)</f>
        <v>0</v>
      </c>
      <c r="BJ346" s="24" t="s">
        <v>82</v>
      </c>
      <c r="BK346" s="193">
        <f>ROUND(I346*H346,2)</f>
        <v>0</v>
      </c>
      <c r="BL346" s="24" t="s">
        <v>293</v>
      </c>
      <c r="BM346" s="24" t="s">
        <v>606</v>
      </c>
    </row>
    <row r="347" spans="2:65" s="1" customFormat="1" ht="27">
      <c r="B347" s="41"/>
      <c r="D347" s="198" t="s">
        <v>146</v>
      </c>
      <c r="F347" s="199" t="s">
        <v>607</v>
      </c>
      <c r="I347" s="196"/>
      <c r="L347" s="41"/>
      <c r="M347" s="197"/>
      <c r="N347" s="42"/>
      <c r="O347" s="42"/>
      <c r="P347" s="42"/>
      <c r="Q347" s="42"/>
      <c r="R347" s="42"/>
      <c r="S347" s="42"/>
      <c r="T347" s="70"/>
      <c r="AT347" s="24" t="s">
        <v>146</v>
      </c>
      <c r="AU347" s="24" t="s">
        <v>84</v>
      </c>
    </row>
    <row r="348" spans="2:65" s="11" customFormat="1" ht="29.85" customHeight="1">
      <c r="B348" s="167"/>
      <c r="D348" s="178" t="s">
        <v>75</v>
      </c>
      <c r="E348" s="179" t="s">
        <v>608</v>
      </c>
      <c r="F348" s="179" t="s">
        <v>609</v>
      </c>
      <c r="I348" s="170"/>
      <c r="J348" s="180">
        <f>BK348</f>
        <v>0</v>
      </c>
      <c r="L348" s="167"/>
      <c r="M348" s="172"/>
      <c r="N348" s="173"/>
      <c r="O348" s="173"/>
      <c r="P348" s="174">
        <f>SUM(P349:P379)</f>
        <v>0</v>
      </c>
      <c r="Q348" s="173"/>
      <c r="R348" s="174">
        <f>SUM(R349:R379)</f>
        <v>0.46577964999999999</v>
      </c>
      <c r="S348" s="173"/>
      <c r="T348" s="175">
        <f>SUM(T349:T379)</f>
        <v>0</v>
      </c>
      <c r="AR348" s="168" t="s">
        <v>84</v>
      </c>
      <c r="AT348" s="176" t="s">
        <v>75</v>
      </c>
      <c r="AU348" s="176" t="s">
        <v>82</v>
      </c>
      <c r="AY348" s="168" t="s">
        <v>139</v>
      </c>
      <c r="BK348" s="177">
        <f>SUM(BK349:BK379)</f>
        <v>0</v>
      </c>
    </row>
    <row r="349" spans="2:65" s="1" customFormat="1" ht="22.5" customHeight="1">
      <c r="B349" s="181"/>
      <c r="C349" s="182" t="s">
        <v>610</v>
      </c>
      <c r="D349" s="182" t="s">
        <v>141</v>
      </c>
      <c r="E349" s="183" t="s">
        <v>611</v>
      </c>
      <c r="F349" s="184" t="s">
        <v>612</v>
      </c>
      <c r="G349" s="185" t="s">
        <v>245</v>
      </c>
      <c r="H349" s="186">
        <v>42.6</v>
      </c>
      <c r="I349" s="187"/>
      <c r="J349" s="188">
        <f>ROUND(I349*H349,2)</f>
        <v>0</v>
      </c>
      <c r="K349" s="184" t="s">
        <v>201</v>
      </c>
      <c r="L349" s="41"/>
      <c r="M349" s="189" t="s">
        <v>5</v>
      </c>
      <c r="N349" s="190" t="s">
        <v>47</v>
      </c>
      <c r="O349" s="42"/>
      <c r="P349" s="191">
        <f>O349*H349</f>
        <v>0</v>
      </c>
      <c r="Q349" s="191">
        <v>6.2E-4</v>
      </c>
      <c r="R349" s="191">
        <f>Q349*H349</f>
        <v>2.6412000000000001E-2</v>
      </c>
      <c r="S349" s="191">
        <v>0</v>
      </c>
      <c r="T349" s="192">
        <f>S349*H349</f>
        <v>0</v>
      </c>
      <c r="AR349" s="24" t="s">
        <v>293</v>
      </c>
      <c r="AT349" s="24" t="s">
        <v>141</v>
      </c>
      <c r="AU349" s="24" t="s">
        <v>84</v>
      </c>
      <c r="AY349" s="24" t="s">
        <v>139</v>
      </c>
      <c r="BE349" s="193">
        <f>IF(N349="základní",J349,0)</f>
        <v>0</v>
      </c>
      <c r="BF349" s="193">
        <f>IF(N349="snížená",J349,0)</f>
        <v>0</v>
      </c>
      <c r="BG349" s="193">
        <f>IF(N349="zákl. přenesená",J349,0)</f>
        <v>0</v>
      </c>
      <c r="BH349" s="193">
        <f>IF(N349="sníž. přenesená",J349,0)</f>
        <v>0</v>
      </c>
      <c r="BI349" s="193">
        <f>IF(N349="nulová",J349,0)</f>
        <v>0</v>
      </c>
      <c r="BJ349" s="24" t="s">
        <v>82</v>
      </c>
      <c r="BK349" s="193">
        <f>ROUND(I349*H349,2)</f>
        <v>0</v>
      </c>
      <c r="BL349" s="24" t="s">
        <v>293</v>
      </c>
      <c r="BM349" s="24" t="s">
        <v>613</v>
      </c>
    </row>
    <row r="350" spans="2:65" s="1" customFormat="1" ht="27">
      <c r="B350" s="41"/>
      <c r="D350" s="198" t="s">
        <v>146</v>
      </c>
      <c r="F350" s="199" t="s">
        <v>614</v>
      </c>
      <c r="I350" s="196"/>
      <c r="L350" s="41"/>
      <c r="M350" s="197"/>
      <c r="N350" s="42"/>
      <c r="O350" s="42"/>
      <c r="P350" s="42"/>
      <c r="Q350" s="42"/>
      <c r="R350" s="42"/>
      <c r="S350" s="42"/>
      <c r="T350" s="70"/>
      <c r="AT350" s="24" t="s">
        <v>146</v>
      </c>
      <c r="AU350" s="24" t="s">
        <v>84</v>
      </c>
    </row>
    <row r="351" spans="2:65" s="12" customFormat="1" ht="13.5">
      <c r="B351" s="203"/>
      <c r="D351" s="198" t="s">
        <v>204</v>
      </c>
      <c r="E351" s="204" t="s">
        <v>5</v>
      </c>
      <c r="F351" s="205" t="s">
        <v>615</v>
      </c>
      <c r="H351" s="206" t="s">
        <v>5</v>
      </c>
      <c r="I351" s="207"/>
      <c r="L351" s="203"/>
      <c r="M351" s="208"/>
      <c r="N351" s="209"/>
      <c r="O351" s="209"/>
      <c r="P351" s="209"/>
      <c r="Q351" s="209"/>
      <c r="R351" s="209"/>
      <c r="S351" s="209"/>
      <c r="T351" s="210"/>
      <c r="AT351" s="206" t="s">
        <v>204</v>
      </c>
      <c r="AU351" s="206" t="s">
        <v>84</v>
      </c>
      <c r="AV351" s="12" t="s">
        <v>82</v>
      </c>
      <c r="AW351" s="12" t="s">
        <v>39</v>
      </c>
      <c r="AX351" s="12" t="s">
        <v>76</v>
      </c>
      <c r="AY351" s="206" t="s">
        <v>139</v>
      </c>
    </row>
    <row r="352" spans="2:65" s="13" customFormat="1" ht="13.5">
      <c r="B352" s="211"/>
      <c r="D352" s="198" t="s">
        <v>204</v>
      </c>
      <c r="E352" s="212" t="s">
        <v>5</v>
      </c>
      <c r="F352" s="213" t="s">
        <v>616</v>
      </c>
      <c r="H352" s="214">
        <v>32.950000000000003</v>
      </c>
      <c r="I352" s="215"/>
      <c r="L352" s="211"/>
      <c r="M352" s="216"/>
      <c r="N352" s="217"/>
      <c r="O352" s="217"/>
      <c r="P352" s="217"/>
      <c r="Q352" s="217"/>
      <c r="R352" s="217"/>
      <c r="S352" s="217"/>
      <c r="T352" s="218"/>
      <c r="AT352" s="212" t="s">
        <v>204</v>
      </c>
      <c r="AU352" s="212" t="s">
        <v>84</v>
      </c>
      <c r="AV352" s="13" t="s">
        <v>84</v>
      </c>
      <c r="AW352" s="13" t="s">
        <v>39</v>
      </c>
      <c r="AX352" s="13" t="s">
        <v>76</v>
      </c>
      <c r="AY352" s="212" t="s">
        <v>139</v>
      </c>
    </row>
    <row r="353" spans="2:65" s="13" customFormat="1" ht="13.5">
      <c r="B353" s="211"/>
      <c r="D353" s="198" t="s">
        <v>204</v>
      </c>
      <c r="E353" s="212" t="s">
        <v>5</v>
      </c>
      <c r="F353" s="213" t="s">
        <v>617</v>
      </c>
      <c r="H353" s="214">
        <v>-0.9</v>
      </c>
      <c r="I353" s="215"/>
      <c r="L353" s="211"/>
      <c r="M353" s="216"/>
      <c r="N353" s="217"/>
      <c r="O353" s="217"/>
      <c r="P353" s="217"/>
      <c r="Q353" s="217"/>
      <c r="R353" s="217"/>
      <c r="S353" s="217"/>
      <c r="T353" s="218"/>
      <c r="AT353" s="212" t="s">
        <v>204</v>
      </c>
      <c r="AU353" s="212" t="s">
        <v>84</v>
      </c>
      <c r="AV353" s="13" t="s">
        <v>84</v>
      </c>
      <c r="AW353" s="13" t="s">
        <v>39</v>
      </c>
      <c r="AX353" s="13" t="s">
        <v>76</v>
      </c>
      <c r="AY353" s="212" t="s">
        <v>139</v>
      </c>
    </row>
    <row r="354" spans="2:65" s="13" customFormat="1" ht="13.5">
      <c r="B354" s="211"/>
      <c r="D354" s="198" t="s">
        <v>204</v>
      </c>
      <c r="E354" s="212" t="s">
        <v>5</v>
      </c>
      <c r="F354" s="213" t="s">
        <v>618</v>
      </c>
      <c r="H354" s="214">
        <v>11.45</v>
      </c>
      <c r="I354" s="215"/>
      <c r="L354" s="211"/>
      <c r="M354" s="216"/>
      <c r="N354" s="217"/>
      <c r="O354" s="217"/>
      <c r="P354" s="217"/>
      <c r="Q354" s="217"/>
      <c r="R354" s="217"/>
      <c r="S354" s="217"/>
      <c r="T354" s="218"/>
      <c r="AT354" s="212" t="s">
        <v>204</v>
      </c>
      <c r="AU354" s="212" t="s">
        <v>84</v>
      </c>
      <c r="AV354" s="13" t="s">
        <v>84</v>
      </c>
      <c r="AW354" s="13" t="s">
        <v>39</v>
      </c>
      <c r="AX354" s="13" t="s">
        <v>76</v>
      </c>
      <c r="AY354" s="212" t="s">
        <v>139</v>
      </c>
    </row>
    <row r="355" spans="2:65" s="13" customFormat="1" ht="13.5">
      <c r="B355" s="211"/>
      <c r="D355" s="198" t="s">
        <v>204</v>
      </c>
      <c r="E355" s="212" t="s">
        <v>5</v>
      </c>
      <c r="F355" s="213" t="s">
        <v>617</v>
      </c>
      <c r="H355" s="214">
        <v>-0.9</v>
      </c>
      <c r="I355" s="215"/>
      <c r="L355" s="211"/>
      <c r="M355" s="216"/>
      <c r="N355" s="217"/>
      <c r="O355" s="217"/>
      <c r="P355" s="217"/>
      <c r="Q355" s="217"/>
      <c r="R355" s="217"/>
      <c r="S355" s="217"/>
      <c r="T355" s="218"/>
      <c r="AT355" s="212" t="s">
        <v>204</v>
      </c>
      <c r="AU355" s="212" t="s">
        <v>84</v>
      </c>
      <c r="AV355" s="13" t="s">
        <v>84</v>
      </c>
      <c r="AW355" s="13" t="s">
        <v>39</v>
      </c>
      <c r="AX355" s="13" t="s">
        <v>76</v>
      </c>
      <c r="AY355" s="212" t="s">
        <v>139</v>
      </c>
    </row>
    <row r="356" spans="2:65" s="14" customFormat="1" ht="13.5">
      <c r="B356" s="219"/>
      <c r="D356" s="194" t="s">
        <v>204</v>
      </c>
      <c r="E356" s="220" t="s">
        <v>5</v>
      </c>
      <c r="F356" s="221" t="s">
        <v>207</v>
      </c>
      <c r="H356" s="222">
        <v>42.6</v>
      </c>
      <c r="I356" s="223"/>
      <c r="L356" s="219"/>
      <c r="M356" s="224"/>
      <c r="N356" s="225"/>
      <c r="O356" s="225"/>
      <c r="P356" s="225"/>
      <c r="Q356" s="225"/>
      <c r="R356" s="225"/>
      <c r="S356" s="225"/>
      <c r="T356" s="226"/>
      <c r="AT356" s="227" t="s">
        <v>204</v>
      </c>
      <c r="AU356" s="227" t="s">
        <v>84</v>
      </c>
      <c r="AV356" s="14" t="s">
        <v>138</v>
      </c>
      <c r="AW356" s="14" t="s">
        <v>39</v>
      </c>
      <c r="AX356" s="14" t="s">
        <v>82</v>
      </c>
      <c r="AY356" s="227" t="s">
        <v>139</v>
      </c>
    </row>
    <row r="357" spans="2:65" s="1" customFormat="1" ht="22.5" customHeight="1">
      <c r="B357" s="181"/>
      <c r="C357" s="228" t="s">
        <v>619</v>
      </c>
      <c r="D357" s="228" t="s">
        <v>219</v>
      </c>
      <c r="E357" s="229" t="s">
        <v>620</v>
      </c>
      <c r="F357" s="230" t="s">
        <v>621</v>
      </c>
      <c r="G357" s="231" t="s">
        <v>245</v>
      </c>
      <c r="H357" s="232">
        <v>46.86</v>
      </c>
      <c r="I357" s="233"/>
      <c r="J357" s="234">
        <f>ROUND(I357*H357,2)</f>
        <v>0</v>
      </c>
      <c r="K357" s="230" t="s">
        <v>5</v>
      </c>
      <c r="L357" s="235"/>
      <c r="M357" s="236" t="s">
        <v>5</v>
      </c>
      <c r="N357" s="237" t="s">
        <v>47</v>
      </c>
      <c r="O357" s="42"/>
      <c r="P357" s="191">
        <f>O357*H357</f>
        <v>0</v>
      </c>
      <c r="Q357" s="191">
        <v>3.6000000000000002E-4</v>
      </c>
      <c r="R357" s="191">
        <f>Q357*H357</f>
        <v>1.6869600000000002E-2</v>
      </c>
      <c r="S357" s="191">
        <v>0</v>
      </c>
      <c r="T357" s="192">
        <f>S357*H357</f>
        <v>0</v>
      </c>
      <c r="AR357" s="24" t="s">
        <v>379</v>
      </c>
      <c r="AT357" s="24" t="s">
        <v>219</v>
      </c>
      <c r="AU357" s="24" t="s">
        <v>84</v>
      </c>
      <c r="AY357" s="24" t="s">
        <v>139</v>
      </c>
      <c r="BE357" s="193">
        <f>IF(N357="základní",J357,0)</f>
        <v>0</v>
      </c>
      <c r="BF357" s="193">
        <f>IF(N357="snížená",J357,0)</f>
        <v>0</v>
      </c>
      <c r="BG357" s="193">
        <f>IF(N357="zákl. přenesená",J357,0)</f>
        <v>0</v>
      </c>
      <c r="BH357" s="193">
        <f>IF(N357="sníž. přenesená",J357,0)</f>
        <v>0</v>
      </c>
      <c r="BI357" s="193">
        <f>IF(N357="nulová",J357,0)</f>
        <v>0</v>
      </c>
      <c r="BJ357" s="24" t="s">
        <v>82</v>
      </c>
      <c r="BK357" s="193">
        <f>ROUND(I357*H357,2)</f>
        <v>0</v>
      </c>
      <c r="BL357" s="24" t="s">
        <v>293</v>
      </c>
      <c r="BM357" s="24" t="s">
        <v>622</v>
      </c>
    </row>
    <row r="358" spans="2:65" s="13" customFormat="1" ht="13.5">
      <c r="B358" s="211"/>
      <c r="D358" s="198" t="s">
        <v>204</v>
      </c>
      <c r="E358" s="212" t="s">
        <v>5</v>
      </c>
      <c r="F358" s="213" t="s">
        <v>623</v>
      </c>
      <c r="H358" s="214">
        <v>46.86</v>
      </c>
      <c r="I358" s="215"/>
      <c r="L358" s="211"/>
      <c r="M358" s="216"/>
      <c r="N358" s="217"/>
      <c r="O358" s="217"/>
      <c r="P358" s="217"/>
      <c r="Q358" s="217"/>
      <c r="R358" s="217"/>
      <c r="S358" s="217"/>
      <c r="T358" s="218"/>
      <c r="AT358" s="212" t="s">
        <v>204</v>
      </c>
      <c r="AU358" s="212" t="s">
        <v>84</v>
      </c>
      <c r="AV358" s="13" t="s">
        <v>84</v>
      </c>
      <c r="AW358" s="13" t="s">
        <v>39</v>
      </c>
      <c r="AX358" s="13" t="s">
        <v>76</v>
      </c>
      <c r="AY358" s="212" t="s">
        <v>139</v>
      </c>
    </row>
    <row r="359" spans="2:65" s="14" customFormat="1" ht="13.5">
      <c r="B359" s="219"/>
      <c r="D359" s="194" t="s">
        <v>204</v>
      </c>
      <c r="E359" s="220" t="s">
        <v>5</v>
      </c>
      <c r="F359" s="221" t="s">
        <v>207</v>
      </c>
      <c r="H359" s="222">
        <v>46.86</v>
      </c>
      <c r="I359" s="223"/>
      <c r="L359" s="219"/>
      <c r="M359" s="224"/>
      <c r="N359" s="225"/>
      <c r="O359" s="225"/>
      <c r="P359" s="225"/>
      <c r="Q359" s="225"/>
      <c r="R359" s="225"/>
      <c r="S359" s="225"/>
      <c r="T359" s="226"/>
      <c r="AT359" s="227" t="s">
        <v>204</v>
      </c>
      <c r="AU359" s="227" t="s">
        <v>84</v>
      </c>
      <c r="AV359" s="14" t="s">
        <v>138</v>
      </c>
      <c r="AW359" s="14" t="s">
        <v>39</v>
      </c>
      <c r="AX359" s="14" t="s">
        <v>82</v>
      </c>
      <c r="AY359" s="227" t="s">
        <v>139</v>
      </c>
    </row>
    <row r="360" spans="2:65" s="1" customFormat="1" ht="22.5" customHeight="1">
      <c r="B360" s="181"/>
      <c r="C360" s="182" t="s">
        <v>624</v>
      </c>
      <c r="D360" s="182" t="s">
        <v>141</v>
      </c>
      <c r="E360" s="183" t="s">
        <v>625</v>
      </c>
      <c r="F360" s="184" t="s">
        <v>626</v>
      </c>
      <c r="G360" s="185" t="s">
        <v>234</v>
      </c>
      <c r="H360" s="186">
        <v>13.355</v>
      </c>
      <c r="I360" s="187"/>
      <c r="J360" s="188">
        <f>ROUND(I360*H360,2)</f>
        <v>0</v>
      </c>
      <c r="K360" s="184" t="s">
        <v>201</v>
      </c>
      <c r="L360" s="41"/>
      <c r="M360" s="189" t="s">
        <v>5</v>
      </c>
      <c r="N360" s="190" t="s">
        <v>47</v>
      </c>
      <c r="O360" s="42"/>
      <c r="P360" s="191">
        <f>O360*H360</f>
        <v>0</v>
      </c>
      <c r="Q360" s="191">
        <v>3.7599999999999999E-3</v>
      </c>
      <c r="R360" s="191">
        <f>Q360*H360</f>
        <v>5.0214799999999997E-2</v>
      </c>
      <c r="S360" s="191">
        <v>0</v>
      </c>
      <c r="T360" s="192">
        <f>S360*H360</f>
        <v>0</v>
      </c>
      <c r="AR360" s="24" t="s">
        <v>293</v>
      </c>
      <c r="AT360" s="24" t="s">
        <v>141</v>
      </c>
      <c r="AU360" s="24" t="s">
        <v>84</v>
      </c>
      <c r="AY360" s="24" t="s">
        <v>139</v>
      </c>
      <c r="BE360" s="193">
        <f>IF(N360="základní",J360,0)</f>
        <v>0</v>
      </c>
      <c r="BF360" s="193">
        <f>IF(N360="snížená",J360,0)</f>
        <v>0</v>
      </c>
      <c r="BG360" s="193">
        <f>IF(N360="zákl. přenesená",J360,0)</f>
        <v>0</v>
      </c>
      <c r="BH360" s="193">
        <f>IF(N360="sníž. přenesená",J360,0)</f>
        <v>0</v>
      </c>
      <c r="BI360" s="193">
        <f>IF(N360="nulová",J360,0)</f>
        <v>0</v>
      </c>
      <c r="BJ360" s="24" t="s">
        <v>82</v>
      </c>
      <c r="BK360" s="193">
        <f>ROUND(I360*H360,2)</f>
        <v>0</v>
      </c>
      <c r="BL360" s="24" t="s">
        <v>293</v>
      </c>
      <c r="BM360" s="24" t="s">
        <v>627</v>
      </c>
    </row>
    <row r="361" spans="2:65" s="1" customFormat="1" ht="27">
      <c r="B361" s="41"/>
      <c r="D361" s="198" t="s">
        <v>146</v>
      </c>
      <c r="F361" s="199" t="s">
        <v>628</v>
      </c>
      <c r="I361" s="196"/>
      <c r="L361" s="41"/>
      <c r="M361" s="197"/>
      <c r="N361" s="42"/>
      <c r="O361" s="42"/>
      <c r="P361" s="42"/>
      <c r="Q361" s="42"/>
      <c r="R361" s="42"/>
      <c r="S361" s="42"/>
      <c r="T361" s="70"/>
      <c r="AT361" s="24" t="s">
        <v>146</v>
      </c>
      <c r="AU361" s="24" t="s">
        <v>84</v>
      </c>
    </row>
    <row r="362" spans="2:65" s="12" customFormat="1" ht="13.5">
      <c r="B362" s="203"/>
      <c r="D362" s="198" t="s">
        <v>204</v>
      </c>
      <c r="E362" s="204" t="s">
        <v>5</v>
      </c>
      <c r="F362" s="205" t="s">
        <v>314</v>
      </c>
      <c r="H362" s="206" t="s">
        <v>5</v>
      </c>
      <c r="I362" s="207"/>
      <c r="L362" s="203"/>
      <c r="M362" s="208"/>
      <c r="N362" s="209"/>
      <c r="O362" s="209"/>
      <c r="P362" s="209"/>
      <c r="Q362" s="209"/>
      <c r="R362" s="209"/>
      <c r="S362" s="209"/>
      <c r="T362" s="210"/>
      <c r="AT362" s="206" t="s">
        <v>204</v>
      </c>
      <c r="AU362" s="206" t="s">
        <v>84</v>
      </c>
      <c r="AV362" s="12" t="s">
        <v>82</v>
      </c>
      <c r="AW362" s="12" t="s">
        <v>39</v>
      </c>
      <c r="AX362" s="12" t="s">
        <v>76</v>
      </c>
      <c r="AY362" s="206" t="s">
        <v>139</v>
      </c>
    </row>
    <row r="363" spans="2:65" s="13" customFormat="1" ht="13.5">
      <c r="B363" s="211"/>
      <c r="D363" s="198" t="s">
        <v>204</v>
      </c>
      <c r="E363" s="212" t="s">
        <v>5</v>
      </c>
      <c r="F363" s="213" t="s">
        <v>460</v>
      </c>
      <c r="H363" s="214">
        <v>5.34</v>
      </c>
      <c r="I363" s="215"/>
      <c r="L363" s="211"/>
      <c r="M363" s="216"/>
      <c r="N363" s="217"/>
      <c r="O363" s="217"/>
      <c r="P363" s="217"/>
      <c r="Q363" s="217"/>
      <c r="R363" s="217"/>
      <c r="S363" s="217"/>
      <c r="T363" s="218"/>
      <c r="AT363" s="212" t="s">
        <v>204</v>
      </c>
      <c r="AU363" s="212" t="s">
        <v>84</v>
      </c>
      <c r="AV363" s="13" t="s">
        <v>84</v>
      </c>
      <c r="AW363" s="13" t="s">
        <v>39</v>
      </c>
      <c r="AX363" s="13" t="s">
        <v>76</v>
      </c>
      <c r="AY363" s="212" t="s">
        <v>139</v>
      </c>
    </row>
    <row r="364" spans="2:65" s="12" customFormat="1" ht="13.5">
      <c r="B364" s="203"/>
      <c r="D364" s="198" t="s">
        <v>204</v>
      </c>
      <c r="E364" s="204" t="s">
        <v>5</v>
      </c>
      <c r="F364" s="205" t="s">
        <v>629</v>
      </c>
      <c r="H364" s="206" t="s">
        <v>5</v>
      </c>
      <c r="I364" s="207"/>
      <c r="L364" s="203"/>
      <c r="M364" s="208"/>
      <c r="N364" s="209"/>
      <c r="O364" s="209"/>
      <c r="P364" s="209"/>
      <c r="Q364" s="209"/>
      <c r="R364" s="209"/>
      <c r="S364" s="209"/>
      <c r="T364" s="210"/>
      <c r="AT364" s="206" t="s">
        <v>204</v>
      </c>
      <c r="AU364" s="206" t="s">
        <v>84</v>
      </c>
      <c r="AV364" s="12" t="s">
        <v>82</v>
      </c>
      <c r="AW364" s="12" t="s">
        <v>39</v>
      </c>
      <c r="AX364" s="12" t="s">
        <v>76</v>
      </c>
      <c r="AY364" s="206" t="s">
        <v>139</v>
      </c>
    </row>
    <row r="365" spans="2:65" s="13" customFormat="1" ht="13.5">
      <c r="B365" s="211"/>
      <c r="D365" s="198" t="s">
        <v>204</v>
      </c>
      <c r="E365" s="212" t="s">
        <v>5</v>
      </c>
      <c r="F365" s="213" t="s">
        <v>630</v>
      </c>
      <c r="H365" s="214">
        <v>8.0150000000000006</v>
      </c>
      <c r="I365" s="215"/>
      <c r="L365" s="211"/>
      <c r="M365" s="216"/>
      <c r="N365" s="217"/>
      <c r="O365" s="217"/>
      <c r="P365" s="217"/>
      <c r="Q365" s="217"/>
      <c r="R365" s="217"/>
      <c r="S365" s="217"/>
      <c r="T365" s="218"/>
      <c r="AT365" s="212" t="s">
        <v>204</v>
      </c>
      <c r="AU365" s="212" t="s">
        <v>84</v>
      </c>
      <c r="AV365" s="13" t="s">
        <v>84</v>
      </c>
      <c r="AW365" s="13" t="s">
        <v>39</v>
      </c>
      <c r="AX365" s="13" t="s">
        <v>76</v>
      </c>
      <c r="AY365" s="212" t="s">
        <v>139</v>
      </c>
    </row>
    <row r="366" spans="2:65" s="14" customFormat="1" ht="13.5">
      <c r="B366" s="219"/>
      <c r="D366" s="194" t="s">
        <v>204</v>
      </c>
      <c r="E366" s="220" t="s">
        <v>5</v>
      </c>
      <c r="F366" s="221" t="s">
        <v>207</v>
      </c>
      <c r="H366" s="222">
        <v>13.355</v>
      </c>
      <c r="I366" s="223"/>
      <c r="L366" s="219"/>
      <c r="M366" s="224"/>
      <c r="N366" s="225"/>
      <c r="O366" s="225"/>
      <c r="P366" s="225"/>
      <c r="Q366" s="225"/>
      <c r="R366" s="225"/>
      <c r="S366" s="225"/>
      <c r="T366" s="226"/>
      <c r="AT366" s="227" t="s">
        <v>204</v>
      </c>
      <c r="AU366" s="227" t="s">
        <v>84</v>
      </c>
      <c r="AV366" s="14" t="s">
        <v>138</v>
      </c>
      <c r="AW366" s="14" t="s">
        <v>39</v>
      </c>
      <c r="AX366" s="14" t="s">
        <v>82</v>
      </c>
      <c r="AY366" s="227" t="s">
        <v>139</v>
      </c>
    </row>
    <row r="367" spans="2:65" s="1" customFormat="1" ht="22.5" customHeight="1">
      <c r="B367" s="181"/>
      <c r="C367" s="228" t="s">
        <v>631</v>
      </c>
      <c r="D367" s="228" t="s">
        <v>219</v>
      </c>
      <c r="E367" s="229" t="s">
        <v>632</v>
      </c>
      <c r="F367" s="230" t="s">
        <v>633</v>
      </c>
      <c r="G367" s="231" t="s">
        <v>234</v>
      </c>
      <c r="H367" s="232">
        <v>14.691000000000001</v>
      </c>
      <c r="I367" s="233"/>
      <c r="J367" s="234">
        <f>ROUND(I367*H367,2)</f>
        <v>0</v>
      </c>
      <c r="K367" s="230" t="s">
        <v>5</v>
      </c>
      <c r="L367" s="235"/>
      <c r="M367" s="236" t="s">
        <v>5</v>
      </c>
      <c r="N367" s="237" t="s">
        <v>47</v>
      </c>
      <c r="O367" s="42"/>
      <c r="P367" s="191">
        <f>O367*H367</f>
        <v>0</v>
      </c>
      <c r="Q367" s="191">
        <v>1.8200000000000001E-2</v>
      </c>
      <c r="R367" s="191">
        <f>Q367*H367</f>
        <v>0.26737620000000001</v>
      </c>
      <c r="S367" s="191">
        <v>0</v>
      </c>
      <c r="T367" s="192">
        <f>S367*H367</f>
        <v>0</v>
      </c>
      <c r="AR367" s="24" t="s">
        <v>379</v>
      </c>
      <c r="AT367" s="24" t="s">
        <v>219</v>
      </c>
      <c r="AU367" s="24" t="s">
        <v>84</v>
      </c>
      <c r="AY367" s="24" t="s">
        <v>139</v>
      </c>
      <c r="BE367" s="193">
        <f>IF(N367="základní",J367,0)</f>
        <v>0</v>
      </c>
      <c r="BF367" s="193">
        <f>IF(N367="snížená",J367,0)</f>
        <v>0</v>
      </c>
      <c r="BG367" s="193">
        <f>IF(N367="zákl. přenesená",J367,0)</f>
        <v>0</v>
      </c>
      <c r="BH367" s="193">
        <f>IF(N367="sníž. přenesená",J367,0)</f>
        <v>0</v>
      </c>
      <c r="BI367" s="193">
        <f>IF(N367="nulová",J367,0)</f>
        <v>0</v>
      </c>
      <c r="BJ367" s="24" t="s">
        <v>82</v>
      </c>
      <c r="BK367" s="193">
        <f>ROUND(I367*H367,2)</f>
        <v>0</v>
      </c>
      <c r="BL367" s="24" t="s">
        <v>293</v>
      </c>
      <c r="BM367" s="24" t="s">
        <v>634</v>
      </c>
    </row>
    <row r="368" spans="2:65" s="13" customFormat="1" ht="13.5">
      <c r="B368" s="211"/>
      <c r="D368" s="198" t="s">
        <v>204</v>
      </c>
      <c r="E368" s="212" t="s">
        <v>5</v>
      </c>
      <c r="F368" s="213" t="s">
        <v>635</v>
      </c>
      <c r="H368" s="214">
        <v>14.691000000000001</v>
      </c>
      <c r="I368" s="215"/>
      <c r="L368" s="211"/>
      <c r="M368" s="216"/>
      <c r="N368" s="217"/>
      <c r="O368" s="217"/>
      <c r="P368" s="217"/>
      <c r="Q368" s="217"/>
      <c r="R368" s="217"/>
      <c r="S368" s="217"/>
      <c r="T368" s="218"/>
      <c r="AT368" s="212" t="s">
        <v>204</v>
      </c>
      <c r="AU368" s="212" t="s">
        <v>84</v>
      </c>
      <c r="AV368" s="13" t="s">
        <v>84</v>
      </c>
      <c r="AW368" s="13" t="s">
        <v>39</v>
      </c>
      <c r="AX368" s="13" t="s">
        <v>76</v>
      </c>
      <c r="AY368" s="212" t="s">
        <v>139</v>
      </c>
    </row>
    <row r="369" spans="2:65" s="14" customFormat="1" ht="13.5">
      <c r="B369" s="219"/>
      <c r="D369" s="194" t="s">
        <v>204</v>
      </c>
      <c r="E369" s="220" t="s">
        <v>5</v>
      </c>
      <c r="F369" s="221" t="s">
        <v>207</v>
      </c>
      <c r="H369" s="222">
        <v>14.691000000000001</v>
      </c>
      <c r="I369" s="223"/>
      <c r="L369" s="219"/>
      <c r="M369" s="224"/>
      <c r="N369" s="225"/>
      <c r="O369" s="225"/>
      <c r="P369" s="225"/>
      <c r="Q369" s="225"/>
      <c r="R369" s="225"/>
      <c r="S369" s="225"/>
      <c r="T369" s="226"/>
      <c r="AT369" s="227" t="s">
        <v>204</v>
      </c>
      <c r="AU369" s="227" t="s">
        <v>84</v>
      </c>
      <c r="AV369" s="14" t="s">
        <v>138</v>
      </c>
      <c r="AW369" s="14" t="s">
        <v>39</v>
      </c>
      <c r="AX369" s="14" t="s">
        <v>82</v>
      </c>
      <c r="AY369" s="227" t="s">
        <v>139</v>
      </c>
    </row>
    <row r="370" spans="2:65" s="1" customFormat="1" ht="22.5" customHeight="1">
      <c r="B370" s="181"/>
      <c r="C370" s="182" t="s">
        <v>636</v>
      </c>
      <c r="D370" s="182" t="s">
        <v>141</v>
      </c>
      <c r="E370" s="183" t="s">
        <v>637</v>
      </c>
      <c r="F370" s="184" t="s">
        <v>638</v>
      </c>
      <c r="G370" s="185" t="s">
        <v>234</v>
      </c>
      <c r="H370" s="186">
        <v>26.71</v>
      </c>
      <c r="I370" s="187"/>
      <c r="J370" s="188">
        <f>ROUND(I370*H370,2)</f>
        <v>0</v>
      </c>
      <c r="K370" s="184" t="s">
        <v>201</v>
      </c>
      <c r="L370" s="41"/>
      <c r="M370" s="189" t="s">
        <v>5</v>
      </c>
      <c r="N370" s="190" t="s">
        <v>47</v>
      </c>
      <c r="O370" s="42"/>
      <c r="P370" s="191">
        <f>O370*H370</f>
        <v>0</v>
      </c>
      <c r="Q370" s="191">
        <v>2.9999999999999997E-4</v>
      </c>
      <c r="R370" s="191">
        <f>Q370*H370</f>
        <v>8.0129999999999993E-3</v>
      </c>
      <c r="S370" s="191">
        <v>0</v>
      </c>
      <c r="T370" s="192">
        <f>S370*H370</f>
        <v>0</v>
      </c>
      <c r="AR370" s="24" t="s">
        <v>293</v>
      </c>
      <c r="AT370" s="24" t="s">
        <v>141</v>
      </c>
      <c r="AU370" s="24" t="s">
        <v>84</v>
      </c>
      <c r="AY370" s="24" t="s">
        <v>139</v>
      </c>
      <c r="BE370" s="193">
        <f>IF(N370="základní",J370,0)</f>
        <v>0</v>
      </c>
      <c r="BF370" s="193">
        <f>IF(N370="snížená",J370,0)</f>
        <v>0</v>
      </c>
      <c r="BG370" s="193">
        <f>IF(N370="zákl. přenesená",J370,0)</f>
        <v>0</v>
      </c>
      <c r="BH370" s="193">
        <f>IF(N370="sníž. přenesená",J370,0)</f>
        <v>0</v>
      </c>
      <c r="BI370" s="193">
        <f>IF(N370="nulová",J370,0)</f>
        <v>0</v>
      </c>
      <c r="BJ370" s="24" t="s">
        <v>82</v>
      </c>
      <c r="BK370" s="193">
        <f>ROUND(I370*H370,2)</f>
        <v>0</v>
      </c>
      <c r="BL370" s="24" t="s">
        <v>293</v>
      </c>
      <c r="BM370" s="24" t="s">
        <v>639</v>
      </c>
    </row>
    <row r="371" spans="2:65" s="1" customFormat="1" ht="13.5">
      <c r="B371" s="41"/>
      <c r="D371" s="198" t="s">
        <v>146</v>
      </c>
      <c r="F371" s="199" t="s">
        <v>640</v>
      </c>
      <c r="I371" s="196"/>
      <c r="L371" s="41"/>
      <c r="M371" s="197"/>
      <c r="N371" s="42"/>
      <c r="O371" s="42"/>
      <c r="P371" s="42"/>
      <c r="Q371" s="42"/>
      <c r="R371" s="42"/>
      <c r="S371" s="42"/>
      <c r="T371" s="70"/>
      <c r="AT371" s="24" t="s">
        <v>146</v>
      </c>
      <c r="AU371" s="24" t="s">
        <v>84</v>
      </c>
    </row>
    <row r="372" spans="2:65" s="13" customFormat="1" ht="13.5">
      <c r="B372" s="211"/>
      <c r="D372" s="198" t="s">
        <v>204</v>
      </c>
      <c r="E372" s="212" t="s">
        <v>5</v>
      </c>
      <c r="F372" s="213" t="s">
        <v>641</v>
      </c>
      <c r="H372" s="214">
        <v>26.71</v>
      </c>
      <c r="I372" s="215"/>
      <c r="L372" s="211"/>
      <c r="M372" s="216"/>
      <c r="N372" s="217"/>
      <c r="O372" s="217"/>
      <c r="P372" s="217"/>
      <c r="Q372" s="217"/>
      <c r="R372" s="217"/>
      <c r="S372" s="217"/>
      <c r="T372" s="218"/>
      <c r="AT372" s="212" t="s">
        <v>204</v>
      </c>
      <c r="AU372" s="212" t="s">
        <v>84</v>
      </c>
      <c r="AV372" s="13" t="s">
        <v>84</v>
      </c>
      <c r="AW372" s="13" t="s">
        <v>39</v>
      </c>
      <c r="AX372" s="13" t="s">
        <v>76</v>
      </c>
      <c r="AY372" s="212" t="s">
        <v>139</v>
      </c>
    </row>
    <row r="373" spans="2:65" s="14" customFormat="1" ht="13.5">
      <c r="B373" s="219"/>
      <c r="D373" s="194" t="s">
        <v>204</v>
      </c>
      <c r="E373" s="220" t="s">
        <v>5</v>
      </c>
      <c r="F373" s="221" t="s">
        <v>207</v>
      </c>
      <c r="H373" s="222">
        <v>26.71</v>
      </c>
      <c r="I373" s="223"/>
      <c r="L373" s="219"/>
      <c r="M373" s="224"/>
      <c r="N373" s="225"/>
      <c r="O373" s="225"/>
      <c r="P373" s="225"/>
      <c r="Q373" s="225"/>
      <c r="R373" s="225"/>
      <c r="S373" s="225"/>
      <c r="T373" s="226"/>
      <c r="AT373" s="227" t="s">
        <v>204</v>
      </c>
      <c r="AU373" s="227" t="s">
        <v>84</v>
      </c>
      <c r="AV373" s="14" t="s">
        <v>138</v>
      </c>
      <c r="AW373" s="14" t="s">
        <v>39</v>
      </c>
      <c r="AX373" s="14" t="s">
        <v>82</v>
      </c>
      <c r="AY373" s="227" t="s">
        <v>139</v>
      </c>
    </row>
    <row r="374" spans="2:65" s="1" customFormat="1" ht="22.5" customHeight="1">
      <c r="B374" s="181"/>
      <c r="C374" s="182" t="s">
        <v>642</v>
      </c>
      <c r="D374" s="182" t="s">
        <v>141</v>
      </c>
      <c r="E374" s="183" t="s">
        <v>643</v>
      </c>
      <c r="F374" s="184" t="s">
        <v>644</v>
      </c>
      <c r="G374" s="185" t="s">
        <v>245</v>
      </c>
      <c r="H374" s="186">
        <v>46.86</v>
      </c>
      <c r="I374" s="187"/>
      <c r="J374" s="188">
        <f>ROUND(I374*H374,2)</f>
        <v>0</v>
      </c>
      <c r="K374" s="184" t="s">
        <v>201</v>
      </c>
      <c r="L374" s="41"/>
      <c r="M374" s="189" t="s">
        <v>5</v>
      </c>
      <c r="N374" s="190" t="s">
        <v>47</v>
      </c>
      <c r="O374" s="42"/>
      <c r="P374" s="191">
        <f>O374*H374</f>
        <v>0</v>
      </c>
      <c r="Q374" s="191">
        <v>3.0000000000000001E-5</v>
      </c>
      <c r="R374" s="191">
        <f>Q374*H374</f>
        <v>1.4058E-3</v>
      </c>
      <c r="S374" s="191">
        <v>0</v>
      </c>
      <c r="T374" s="192">
        <f>S374*H374</f>
        <v>0</v>
      </c>
      <c r="AR374" s="24" t="s">
        <v>293</v>
      </c>
      <c r="AT374" s="24" t="s">
        <v>141</v>
      </c>
      <c r="AU374" s="24" t="s">
        <v>84</v>
      </c>
      <c r="AY374" s="24" t="s">
        <v>139</v>
      </c>
      <c r="BE374" s="193">
        <f>IF(N374="základní",J374,0)</f>
        <v>0</v>
      </c>
      <c r="BF374" s="193">
        <f>IF(N374="snížená",J374,0)</f>
        <v>0</v>
      </c>
      <c r="BG374" s="193">
        <f>IF(N374="zákl. přenesená",J374,0)</f>
        <v>0</v>
      </c>
      <c r="BH374" s="193">
        <f>IF(N374="sníž. přenesená",J374,0)</f>
        <v>0</v>
      </c>
      <c r="BI374" s="193">
        <f>IF(N374="nulová",J374,0)</f>
        <v>0</v>
      </c>
      <c r="BJ374" s="24" t="s">
        <v>82</v>
      </c>
      <c r="BK374" s="193">
        <f>ROUND(I374*H374,2)</f>
        <v>0</v>
      </c>
      <c r="BL374" s="24" t="s">
        <v>293</v>
      </c>
      <c r="BM374" s="24" t="s">
        <v>645</v>
      </c>
    </row>
    <row r="375" spans="2:65" s="1" customFormat="1" ht="13.5">
      <c r="B375" s="41"/>
      <c r="D375" s="194" t="s">
        <v>146</v>
      </c>
      <c r="F375" s="195" t="s">
        <v>646</v>
      </c>
      <c r="I375" s="196"/>
      <c r="L375" s="41"/>
      <c r="M375" s="197"/>
      <c r="N375" s="42"/>
      <c r="O375" s="42"/>
      <c r="P375" s="42"/>
      <c r="Q375" s="42"/>
      <c r="R375" s="42"/>
      <c r="S375" s="42"/>
      <c r="T375" s="70"/>
      <c r="AT375" s="24" t="s">
        <v>146</v>
      </c>
      <c r="AU375" s="24" t="s">
        <v>84</v>
      </c>
    </row>
    <row r="376" spans="2:65" s="1" customFormat="1" ht="22.5" customHeight="1">
      <c r="B376" s="181"/>
      <c r="C376" s="182" t="s">
        <v>647</v>
      </c>
      <c r="D376" s="182" t="s">
        <v>141</v>
      </c>
      <c r="E376" s="183" t="s">
        <v>648</v>
      </c>
      <c r="F376" s="184" t="s">
        <v>649</v>
      </c>
      <c r="G376" s="185" t="s">
        <v>234</v>
      </c>
      <c r="H376" s="186">
        <v>13.355</v>
      </c>
      <c r="I376" s="187"/>
      <c r="J376" s="188">
        <f>ROUND(I376*H376,2)</f>
        <v>0</v>
      </c>
      <c r="K376" s="184" t="s">
        <v>201</v>
      </c>
      <c r="L376" s="41"/>
      <c r="M376" s="189" t="s">
        <v>5</v>
      </c>
      <c r="N376" s="190" t="s">
        <v>47</v>
      </c>
      <c r="O376" s="42"/>
      <c r="P376" s="191">
        <f>O376*H376</f>
        <v>0</v>
      </c>
      <c r="Q376" s="191">
        <v>7.1500000000000001E-3</v>
      </c>
      <c r="R376" s="191">
        <f>Q376*H376</f>
        <v>9.5488250000000011E-2</v>
      </c>
      <c r="S376" s="191">
        <v>0</v>
      </c>
      <c r="T376" s="192">
        <f>S376*H376</f>
        <v>0</v>
      </c>
      <c r="AR376" s="24" t="s">
        <v>293</v>
      </c>
      <c r="AT376" s="24" t="s">
        <v>141</v>
      </c>
      <c r="AU376" s="24" t="s">
        <v>84</v>
      </c>
      <c r="AY376" s="24" t="s">
        <v>139</v>
      </c>
      <c r="BE376" s="193">
        <f>IF(N376="základní",J376,0)</f>
        <v>0</v>
      </c>
      <c r="BF376" s="193">
        <f>IF(N376="snížená",J376,0)</f>
        <v>0</v>
      </c>
      <c r="BG376" s="193">
        <f>IF(N376="zákl. přenesená",J376,0)</f>
        <v>0</v>
      </c>
      <c r="BH376" s="193">
        <f>IF(N376="sníž. přenesená",J376,0)</f>
        <v>0</v>
      </c>
      <c r="BI376" s="193">
        <f>IF(N376="nulová",J376,0)</f>
        <v>0</v>
      </c>
      <c r="BJ376" s="24" t="s">
        <v>82</v>
      </c>
      <c r="BK376" s="193">
        <f>ROUND(I376*H376,2)</f>
        <v>0</v>
      </c>
      <c r="BL376" s="24" t="s">
        <v>293</v>
      </c>
      <c r="BM376" s="24" t="s">
        <v>650</v>
      </c>
    </row>
    <row r="377" spans="2:65" s="1" customFormat="1" ht="13.5">
      <c r="B377" s="41"/>
      <c r="D377" s="194" t="s">
        <v>146</v>
      </c>
      <c r="F377" s="195" t="s">
        <v>651</v>
      </c>
      <c r="I377" s="196"/>
      <c r="L377" s="41"/>
      <c r="M377" s="197"/>
      <c r="N377" s="42"/>
      <c r="O377" s="42"/>
      <c r="P377" s="42"/>
      <c r="Q377" s="42"/>
      <c r="R377" s="42"/>
      <c r="S377" s="42"/>
      <c r="T377" s="70"/>
      <c r="AT377" s="24" t="s">
        <v>146</v>
      </c>
      <c r="AU377" s="24" t="s">
        <v>84</v>
      </c>
    </row>
    <row r="378" spans="2:65" s="1" customFormat="1" ht="22.5" customHeight="1">
      <c r="B378" s="181"/>
      <c r="C378" s="182" t="s">
        <v>652</v>
      </c>
      <c r="D378" s="182" t="s">
        <v>141</v>
      </c>
      <c r="E378" s="183" t="s">
        <v>653</v>
      </c>
      <c r="F378" s="184" t="s">
        <v>654</v>
      </c>
      <c r="G378" s="185" t="s">
        <v>215</v>
      </c>
      <c r="H378" s="186">
        <v>0.46600000000000003</v>
      </c>
      <c r="I378" s="187"/>
      <c r="J378" s="188">
        <f>ROUND(I378*H378,2)</f>
        <v>0</v>
      </c>
      <c r="K378" s="184" t="s">
        <v>201</v>
      </c>
      <c r="L378" s="41"/>
      <c r="M378" s="189" t="s">
        <v>5</v>
      </c>
      <c r="N378" s="190" t="s">
        <v>47</v>
      </c>
      <c r="O378" s="42"/>
      <c r="P378" s="191">
        <f>O378*H378</f>
        <v>0</v>
      </c>
      <c r="Q378" s="191">
        <v>0</v>
      </c>
      <c r="R378" s="191">
        <f>Q378*H378</f>
        <v>0</v>
      </c>
      <c r="S378" s="191">
        <v>0</v>
      </c>
      <c r="T378" s="192">
        <f>S378*H378</f>
        <v>0</v>
      </c>
      <c r="AR378" s="24" t="s">
        <v>293</v>
      </c>
      <c r="AT378" s="24" t="s">
        <v>141</v>
      </c>
      <c r="AU378" s="24" t="s">
        <v>84</v>
      </c>
      <c r="AY378" s="24" t="s">
        <v>139</v>
      </c>
      <c r="BE378" s="193">
        <f>IF(N378="základní",J378,0)</f>
        <v>0</v>
      </c>
      <c r="BF378" s="193">
        <f>IF(N378="snížená",J378,0)</f>
        <v>0</v>
      </c>
      <c r="BG378" s="193">
        <f>IF(N378="zákl. přenesená",J378,0)</f>
        <v>0</v>
      </c>
      <c r="BH378" s="193">
        <f>IF(N378="sníž. přenesená",J378,0)</f>
        <v>0</v>
      </c>
      <c r="BI378" s="193">
        <f>IF(N378="nulová",J378,0)</f>
        <v>0</v>
      </c>
      <c r="BJ378" s="24" t="s">
        <v>82</v>
      </c>
      <c r="BK378" s="193">
        <f>ROUND(I378*H378,2)</f>
        <v>0</v>
      </c>
      <c r="BL378" s="24" t="s">
        <v>293</v>
      </c>
      <c r="BM378" s="24" t="s">
        <v>655</v>
      </c>
    </row>
    <row r="379" spans="2:65" s="1" customFormat="1" ht="27">
      <c r="B379" s="41"/>
      <c r="D379" s="198" t="s">
        <v>146</v>
      </c>
      <c r="F379" s="199" t="s">
        <v>656</v>
      </c>
      <c r="I379" s="196"/>
      <c r="L379" s="41"/>
      <c r="M379" s="197"/>
      <c r="N379" s="42"/>
      <c r="O379" s="42"/>
      <c r="P379" s="42"/>
      <c r="Q379" s="42"/>
      <c r="R379" s="42"/>
      <c r="S379" s="42"/>
      <c r="T379" s="70"/>
      <c r="AT379" s="24" t="s">
        <v>146</v>
      </c>
      <c r="AU379" s="24" t="s">
        <v>84</v>
      </c>
    </row>
    <row r="380" spans="2:65" s="11" customFormat="1" ht="29.85" customHeight="1">
      <c r="B380" s="167"/>
      <c r="D380" s="178" t="s">
        <v>75</v>
      </c>
      <c r="E380" s="179" t="s">
        <v>657</v>
      </c>
      <c r="F380" s="179" t="s">
        <v>658</v>
      </c>
      <c r="I380" s="170"/>
      <c r="J380" s="180">
        <f>BK380</f>
        <v>0</v>
      </c>
      <c r="L380" s="167"/>
      <c r="M380" s="172"/>
      <c r="N380" s="173"/>
      <c r="O380" s="173"/>
      <c r="P380" s="174">
        <f>SUM(P381:P428)</f>
        <v>0</v>
      </c>
      <c r="Q380" s="173"/>
      <c r="R380" s="174">
        <f>SUM(R381:R428)</f>
        <v>0.71131990000000012</v>
      </c>
      <c r="S380" s="173"/>
      <c r="T380" s="175">
        <f>SUM(T381:T428)</f>
        <v>0.10947900000000001</v>
      </c>
      <c r="AR380" s="168" t="s">
        <v>84</v>
      </c>
      <c r="AT380" s="176" t="s">
        <v>75</v>
      </c>
      <c r="AU380" s="176" t="s">
        <v>82</v>
      </c>
      <c r="AY380" s="168" t="s">
        <v>139</v>
      </c>
      <c r="BK380" s="177">
        <f>SUM(BK381:BK428)</f>
        <v>0</v>
      </c>
    </row>
    <row r="381" spans="2:65" s="1" customFormat="1" ht="22.5" customHeight="1">
      <c r="B381" s="181"/>
      <c r="C381" s="182" t="s">
        <v>659</v>
      </c>
      <c r="D381" s="182" t="s">
        <v>141</v>
      </c>
      <c r="E381" s="183" t="s">
        <v>660</v>
      </c>
      <c r="F381" s="184" t="s">
        <v>661</v>
      </c>
      <c r="G381" s="185" t="s">
        <v>234</v>
      </c>
      <c r="H381" s="186">
        <v>31.01</v>
      </c>
      <c r="I381" s="187"/>
      <c r="J381" s="188">
        <f>ROUND(I381*H381,2)</f>
        <v>0</v>
      </c>
      <c r="K381" s="184" t="s">
        <v>201</v>
      </c>
      <c r="L381" s="41"/>
      <c r="M381" s="189" t="s">
        <v>5</v>
      </c>
      <c r="N381" s="190" t="s">
        <v>47</v>
      </c>
      <c r="O381" s="42"/>
      <c r="P381" s="191">
        <f>O381*H381</f>
        <v>0</v>
      </c>
      <c r="Q381" s="191">
        <v>0</v>
      </c>
      <c r="R381" s="191">
        <f>Q381*H381</f>
        <v>0</v>
      </c>
      <c r="S381" s="191">
        <v>0</v>
      </c>
      <c r="T381" s="192">
        <f>S381*H381</f>
        <v>0</v>
      </c>
      <c r="AR381" s="24" t="s">
        <v>293</v>
      </c>
      <c r="AT381" s="24" t="s">
        <v>141</v>
      </c>
      <c r="AU381" s="24" t="s">
        <v>84</v>
      </c>
      <c r="AY381" s="24" t="s">
        <v>139</v>
      </c>
      <c r="BE381" s="193">
        <f>IF(N381="základní",J381,0)</f>
        <v>0</v>
      </c>
      <c r="BF381" s="193">
        <f>IF(N381="snížená",J381,0)</f>
        <v>0</v>
      </c>
      <c r="BG381" s="193">
        <f>IF(N381="zákl. přenesená",J381,0)</f>
        <v>0</v>
      </c>
      <c r="BH381" s="193">
        <f>IF(N381="sníž. přenesená",J381,0)</f>
        <v>0</v>
      </c>
      <c r="BI381" s="193">
        <f>IF(N381="nulová",J381,0)</f>
        <v>0</v>
      </c>
      <c r="BJ381" s="24" t="s">
        <v>82</v>
      </c>
      <c r="BK381" s="193">
        <f>ROUND(I381*H381,2)</f>
        <v>0</v>
      </c>
      <c r="BL381" s="24" t="s">
        <v>293</v>
      </c>
      <c r="BM381" s="24" t="s">
        <v>662</v>
      </c>
    </row>
    <row r="382" spans="2:65" s="1" customFormat="1" ht="27">
      <c r="B382" s="41"/>
      <c r="D382" s="198" t="s">
        <v>146</v>
      </c>
      <c r="F382" s="199" t="s">
        <v>663</v>
      </c>
      <c r="I382" s="196"/>
      <c r="L382" s="41"/>
      <c r="M382" s="197"/>
      <c r="N382" s="42"/>
      <c r="O382" s="42"/>
      <c r="P382" s="42"/>
      <c r="Q382" s="42"/>
      <c r="R382" s="42"/>
      <c r="S382" s="42"/>
      <c r="T382" s="70"/>
      <c r="AT382" s="24" t="s">
        <v>146</v>
      </c>
      <c r="AU382" s="24" t="s">
        <v>84</v>
      </c>
    </row>
    <row r="383" spans="2:65" s="12" customFormat="1" ht="13.5">
      <c r="B383" s="203"/>
      <c r="D383" s="198" t="s">
        <v>204</v>
      </c>
      <c r="E383" s="204" t="s">
        <v>5</v>
      </c>
      <c r="F383" s="205" t="s">
        <v>664</v>
      </c>
      <c r="H383" s="206" t="s">
        <v>5</v>
      </c>
      <c r="I383" s="207"/>
      <c r="L383" s="203"/>
      <c r="M383" s="208"/>
      <c r="N383" s="209"/>
      <c r="O383" s="209"/>
      <c r="P383" s="209"/>
      <c r="Q383" s="209"/>
      <c r="R383" s="209"/>
      <c r="S383" s="209"/>
      <c r="T383" s="210"/>
      <c r="AT383" s="206" t="s">
        <v>204</v>
      </c>
      <c r="AU383" s="206" t="s">
        <v>84</v>
      </c>
      <c r="AV383" s="12" t="s">
        <v>82</v>
      </c>
      <c r="AW383" s="12" t="s">
        <v>39</v>
      </c>
      <c r="AX383" s="12" t="s">
        <v>76</v>
      </c>
      <c r="AY383" s="206" t="s">
        <v>139</v>
      </c>
    </row>
    <row r="384" spans="2:65" s="13" customFormat="1" ht="13.5">
      <c r="B384" s="211"/>
      <c r="D384" s="198" t="s">
        <v>204</v>
      </c>
      <c r="E384" s="212" t="s">
        <v>5</v>
      </c>
      <c r="F384" s="213" t="s">
        <v>665</v>
      </c>
      <c r="H384" s="214">
        <v>31.01</v>
      </c>
      <c r="I384" s="215"/>
      <c r="L384" s="211"/>
      <c r="M384" s="216"/>
      <c r="N384" s="217"/>
      <c r="O384" s="217"/>
      <c r="P384" s="217"/>
      <c r="Q384" s="217"/>
      <c r="R384" s="217"/>
      <c r="S384" s="217"/>
      <c r="T384" s="218"/>
      <c r="AT384" s="212" t="s">
        <v>204</v>
      </c>
      <c r="AU384" s="212" t="s">
        <v>84</v>
      </c>
      <c r="AV384" s="13" t="s">
        <v>84</v>
      </c>
      <c r="AW384" s="13" t="s">
        <v>39</v>
      </c>
      <c r="AX384" s="13" t="s">
        <v>76</v>
      </c>
      <c r="AY384" s="212" t="s">
        <v>139</v>
      </c>
    </row>
    <row r="385" spans="2:65" s="14" customFormat="1" ht="13.5">
      <c r="B385" s="219"/>
      <c r="D385" s="194" t="s">
        <v>204</v>
      </c>
      <c r="E385" s="220" t="s">
        <v>5</v>
      </c>
      <c r="F385" s="221" t="s">
        <v>207</v>
      </c>
      <c r="H385" s="222">
        <v>31.01</v>
      </c>
      <c r="I385" s="223"/>
      <c r="L385" s="219"/>
      <c r="M385" s="224"/>
      <c r="N385" s="225"/>
      <c r="O385" s="225"/>
      <c r="P385" s="225"/>
      <c r="Q385" s="225"/>
      <c r="R385" s="225"/>
      <c r="S385" s="225"/>
      <c r="T385" s="226"/>
      <c r="AT385" s="227" t="s">
        <v>204</v>
      </c>
      <c r="AU385" s="227" t="s">
        <v>84</v>
      </c>
      <c r="AV385" s="14" t="s">
        <v>138</v>
      </c>
      <c r="AW385" s="14" t="s">
        <v>39</v>
      </c>
      <c r="AX385" s="14" t="s">
        <v>82</v>
      </c>
      <c r="AY385" s="227" t="s">
        <v>139</v>
      </c>
    </row>
    <row r="386" spans="2:65" s="1" customFormat="1" ht="22.5" customHeight="1">
      <c r="B386" s="181"/>
      <c r="C386" s="182" t="s">
        <v>666</v>
      </c>
      <c r="D386" s="182" t="s">
        <v>141</v>
      </c>
      <c r="E386" s="183" t="s">
        <v>667</v>
      </c>
      <c r="F386" s="184" t="s">
        <v>668</v>
      </c>
      <c r="G386" s="185" t="s">
        <v>234</v>
      </c>
      <c r="H386" s="186">
        <v>31.01</v>
      </c>
      <c r="I386" s="187"/>
      <c r="J386" s="188">
        <f>ROUND(I386*H386,2)</f>
        <v>0</v>
      </c>
      <c r="K386" s="184" t="s">
        <v>201</v>
      </c>
      <c r="L386" s="41"/>
      <c r="M386" s="189" t="s">
        <v>5</v>
      </c>
      <c r="N386" s="190" t="s">
        <v>47</v>
      </c>
      <c r="O386" s="42"/>
      <c r="P386" s="191">
        <f>O386*H386</f>
        <v>0</v>
      </c>
      <c r="Q386" s="191">
        <v>0</v>
      </c>
      <c r="R386" s="191">
        <f>Q386*H386</f>
        <v>0</v>
      </c>
      <c r="S386" s="191">
        <v>0</v>
      </c>
      <c r="T386" s="192">
        <f>S386*H386</f>
        <v>0</v>
      </c>
      <c r="AR386" s="24" t="s">
        <v>293</v>
      </c>
      <c r="AT386" s="24" t="s">
        <v>141</v>
      </c>
      <c r="AU386" s="24" t="s">
        <v>84</v>
      </c>
      <c r="AY386" s="24" t="s">
        <v>139</v>
      </c>
      <c r="BE386" s="193">
        <f>IF(N386="základní",J386,0)</f>
        <v>0</v>
      </c>
      <c r="BF386" s="193">
        <f>IF(N386="snížená",J386,0)</f>
        <v>0</v>
      </c>
      <c r="BG386" s="193">
        <f>IF(N386="zákl. přenesená",J386,0)</f>
        <v>0</v>
      </c>
      <c r="BH386" s="193">
        <f>IF(N386="sníž. přenesená",J386,0)</f>
        <v>0</v>
      </c>
      <c r="BI386" s="193">
        <f>IF(N386="nulová",J386,0)</f>
        <v>0</v>
      </c>
      <c r="BJ386" s="24" t="s">
        <v>82</v>
      </c>
      <c r="BK386" s="193">
        <f>ROUND(I386*H386,2)</f>
        <v>0</v>
      </c>
      <c r="BL386" s="24" t="s">
        <v>293</v>
      </c>
      <c r="BM386" s="24" t="s">
        <v>669</v>
      </c>
    </row>
    <row r="387" spans="2:65" s="1" customFormat="1" ht="13.5">
      <c r="B387" s="41"/>
      <c r="D387" s="194" t="s">
        <v>146</v>
      </c>
      <c r="F387" s="195" t="s">
        <v>670</v>
      </c>
      <c r="I387" s="196"/>
      <c r="L387" s="41"/>
      <c r="M387" s="197"/>
      <c r="N387" s="42"/>
      <c r="O387" s="42"/>
      <c r="P387" s="42"/>
      <c r="Q387" s="42"/>
      <c r="R387" s="42"/>
      <c r="S387" s="42"/>
      <c r="T387" s="70"/>
      <c r="AT387" s="24" t="s">
        <v>146</v>
      </c>
      <c r="AU387" s="24" t="s">
        <v>84</v>
      </c>
    </row>
    <row r="388" spans="2:65" s="1" customFormat="1" ht="22.5" customHeight="1">
      <c r="B388" s="181"/>
      <c r="C388" s="182" t="s">
        <v>671</v>
      </c>
      <c r="D388" s="182" t="s">
        <v>141</v>
      </c>
      <c r="E388" s="183" t="s">
        <v>672</v>
      </c>
      <c r="F388" s="184" t="s">
        <v>673</v>
      </c>
      <c r="G388" s="185" t="s">
        <v>234</v>
      </c>
      <c r="H388" s="186">
        <v>62.02</v>
      </c>
      <c r="I388" s="187"/>
      <c r="J388" s="188">
        <f>ROUND(I388*H388,2)</f>
        <v>0</v>
      </c>
      <c r="K388" s="184" t="s">
        <v>201</v>
      </c>
      <c r="L388" s="41"/>
      <c r="M388" s="189" t="s">
        <v>5</v>
      </c>
      <c r="N388" s="190" t="s">
        <v>47</v>
      </c>
      <c r="O388" s="42"/>
      <c r="P388" s="191">
        <f>O388*H388</f>
        <v>0</v>
      </c>
      <c r="Q388" s="191">
        <v>2.0000000000000001E-4</v>
      </c>
      <c r="R388" s="191">
        <f>Q388*H388</f>
        <v>1.2404000000000002E-2</v>
      </c>
      <c r="S388" s="191">
        <v>0</v>
      </c>
      <c r="T388" s="192">
        <f>S388*H388</f>
        <v>0</v>
      </c>
      <c r="AR388" s="24" t="s">
        <v>293</v>
      </c>
      <c r="AT388" s="24" t="s">
        <v>141</v>
      </c>
      <c r="AU388" s="24" t="s">
        <v>84</v>
      </c>
      <c r="AY388" s="24" t="s">
        <v>139</v>
      </c>
      <c r="BE388" s="193">
        <f>IF(N388="základní",J388,0)</f>
        <v>0</v>
      </c>
      <c r="BF388" s="193">
        <f>IF(N388="snížená",J388,0)</f>
        <v>0</v>
      </c>
      <c r="BG388" s="193">
        <f>IF(N388="zákl. přenesená",J388,0)</f>
        <v>0</v>
      </c>
      <c r="BH388" s="193">
        <f>IF(N388="sníž. přenesená",J388,0)</f>
        <v>0</v>
      </c>
      <c r="BI388" s="193">
        <f>IF(N388="nulová",J388,0)</f>
        <v>0</v>
      </c>
      <c r="BJ388" s="24" t="s">
        <v>82</v>
      </c>
      <c r="BK388" s="193">
        <f>ROUND(I388*H388,2)</f>
        <v>0</v>
      </c>
      <c r="BL388" s="24" t="s">
        <v>293</v>
      </c>
      <c r="BM388" s="24" t="s">
        <v>674</v>
      </c>
    </row>
    <row r="389" spans="2:65" s="1" customFormat="1" ht="13.5">
      <c r="B389" s="41"/>
      <c r="D389" s="198" t="s">
        <v>146</v>
      </c>
      <c r="F389" s="199" t="s">
        <v>675</v>
      </c>
      <c r="I389" s="196"/>
      <c r="L389" s="41"/>
      <c r="M389" s="197"/>
      <c r="N389" s="42"/>
      <c r="O389" s="42"/>
      <c r="P389" s="42"/>
      <c r="Q389" s="42"/>
      <c r="R389" s="42"/>
      <c r="S389" s="42"/>
      <c r="T389" s="70"/>
      <c r="AT389" s="24" t="s">
        <v>146</v>
      </c>
      <c r="AU389" s="24" t="s">
        <v>84</v>
      </c>
    </row>
    <row r="390" spans="2:65" s="13" customFormat="1" ht="13.5">
      <c r="B390" s="211"/>
      <c r="D390" s="198" t="s">
        <v>204</v>
      </c>
      <c r="E390" s="212" t="s">
        <v>5</v>
      </c>
      <c r="F390" s="213" t="s">
        <v>676</v>
      </c>
      <c r="H390" s="214">
        <v>62.02</v>
      </c>
      <c r="I390" s="215"/>
      <c r="L390" s="211"/>
      <c r="M390" s="216"/>
      <c r="N390" s="217"/>
      <c r="O390" s="217"/>
      <c r="P390" s="217"/>
      <c r="Q390" s="217"/>
      <c r="R390" s="217"/>
      <c r="S390" s="217"/>
      <c r="T390" s="218"/>
      <c r="AT390" s="212" t="s">
        <v>204</v>
      </c>
      <c r="AU390" s="212" t="s">
        <v>84</v>
      </c>
      <c r="AV390" s="13" t="s">
        <v>84</v>
      </c>
      <c r="AW390" s="13" t="s">
        <v>39</v>
      </c>
      <c r="AX390" s="13" t="s">
        <v>76</v>
      </c>
      <c r="AY390" s="212" t="s">
        <v>139</v>
      </c>
    </row>
    <row r="391" spans="2:65" s="14" customFormat="1" ht="13.5">
      <c r="B391" s="219"/>
      <c r="D391" s="194" t="s">
        <v>204</v>
      </c>
      <c r="E391" s="220" t="s">
        <v>5</v>
      </c>
      <c r="F391" s="221" t="s">
        <v>207</v>
      </c>
      <c r="H391" s="222">
        <v>62.02</v>
      </c>
      <c r="I391" s="223"/>
      <c r="L391" s="219"/>
      <c r="M391" s="224"/>
      <c r="N391" s="225"/>
      <c r="O391" s="225"/>
      <c r="P391" s="225"/>
      <c r="Q391" s="225"/>
      <c r="R391" s="225"/>
      <c r="S391" s="225"/>
      <c r="T391" s="226"/>
      <c r="AT391" s="227" t="s">
        <v>204</v>
      </c>
      <c r="AU391" s="227" t="s">
        <v>84</v>
      </c>
      <c r="AV391" s="14" t="s">
        <v>138</v>
      </c>
      <c r="AW391" s="14" t="s">
        <v>39</v>
      </c>
      <c r="AX391" s="14" t="s">
        <v>82</v>
      </c>
      <c r="AY391" s="227" t="s">
        <v>139</v>
      </c>
    </row>
    <row r="392" spans="2:65" s="1" customFormat="1" ht="22.5" customHeight="1">
      <c r="B392" s="181"/>
      <c r="C392" s="182" t="s">
        <v>677</v>
      </c>
      <c r="D392" s="182" t="s">
        <v>141</v>
      </c>
      <c r="E392" s="183" t="s">
        <v>678</v>
      </c>
      <c r="F392" s="184" t="s">
        <v>679</v>
      </c>
      <c r="G392" s="185" t="s">
        <v>234</v>
      </c>
      <c r="H392" s="186">
        <v>31.01</v>
      </c>
      <c r="I392" s="187"/>
      <c r="J392" s="188">
        <f>ROUND(I392*H392,2)</f>
        <v>0</v>
      </c>
      <c r="K392" s="184" t="s">
        <v>201</v>
      </c>
      <c r="L392" s="41"/>
      <c r="M392" s="189" t="s">
        <v>5</v>
      </c>
      <c r="N392" s="190" t="s">
        <v>47</v>
      </c>
      <c r="O392" s="42"/>
      <c r="P392" s="191">
        <f>O392*H392</f>
        <v>0</v>
      </c>
      <c r="Q392" s="191">
        <v>1.4999999999999999E-2</v>
      </c>
      <c r="R392" s="191">
        <f>Q392*H392</f>
        <v>0.46515000000000001</v>
      </c>
      <c r="S392" s="191">
        <v>0</v>
      </c>
      <c r="T392" s="192">
        <f>S392*H392</f>
        <v>0</v>
      </c>
      <c r="AR392" s="24" t="s">
        <v>293</v>
      </c>
      <c r="AT392" s="24" t="s">
        <v>141</v>
      </c>
      <c r="AU392" s="24" t="s">
        <v>84</v>
      </c>
      <c r="AY392" s="24" t="s">
        <v>139</v>
      </c>
      <c r="BE392" s="193">
        <f>IF(N392="základní",J392,0)</f>
        <v>0</v>
      </c>
      <c r="BF392" s="193">
        <f>IF(N392="snížená",J392,0)</f>
        <v>0</v>
      </c>
      <c r="BG392" s="193">
        <f>IF(N392="zákl. přenesená",J392,0)</f>
        <v>0</v>
      </c>
      <c r="BH392" s="193">
        <f>IF(N392="sníž. přenesená",J392,0)</f>
        <v>0</v>
      </c>
      <c r="BI392" s="193">
        <f>IF(N392="nulová",J392,0)</f>
        <v>0</v>
      </c>
      <c r="BJ392" s="24" t="s">
        <v>82</v>
      </c>
      <c r="BK392" s="193">
        <f>ROUND(I392*H392,2)</f>
        <v>0</v>
      </c>
      <c r="BL392" s="24" t="s">
        <v>293</v>
      </c>
      <c r="BM392" s="24" t="s">
        <v>680</v>
      </c>
    </row>
    <row r="393" spans="2:65" s="1" customFormat="1" ht="27">
      <c r="B393" s="41"/>
      <c r="D393" s="194" t="s">
        <v>146</v>
      </c>
      <c r="F393" s="195" t="s">
        <v>681</v>
      </c>
      <c r="I393" s="196"/>
      <c r="L393" s="41"/>
      <c r="M393" s="197"/>
      <c r="N393" s="42"/>
      <c r="O393" s="42"/>
      <c r="P393" s="42"/>
      <c r="Q393" s="42"/>
      <c r="R393" s="42"/>
      <c r="S393" s="42"/>
      <c r="T393" s="70"/>
      <c r="AT393" s="24" t="s">
        <v>146</v>
      </c>
      <c r="AU393" s="24" t="s">
        <v>84</v>
      </c>
    </row>
    <row r="394" spans="2:65" s="1" customFormat="1" ht="22.5" customHeight="1">
      <c r="B394" s="181"/>
      <c r="C394" s="182" t="s">
        <v>682</v>
      </c>
      <c r="D394" s="182" t="s">
        <v>141</v>
      </c>
      <c r="E394" s="183" t="s">
        <v>683</v>
      </c>
      <c r="F394" s="184" t="s">
        <v>684</v>
      </c>
      <c r="G394" s="185" t="s">
        <v>234</v>
      </c>
      <c r="H394" s="186">
        <v>36.493000000000002</v>
      </c>
      <c r="I394" s="187"/>
      <c r="J394" s="188">
        <f>ROUND(I394*H394,2)</f>
        <v>0</v>
      </c>
      <c r="K394" s="184" t="s">
        <v>201</v>
      </c>
      <c r="L394" s="41"/>
      <c r="M394" s="189" t="s">
        <v>5</v>
      </c>
      <c r="N394" s="190" t="s">
        <v>47</v>
      </c>
      <c r="O394" s="42"/>
      <c r="P394" s="191">
        <f>O394*H394</f>
        <v>0</v>
      </c>
      <c r="Q394" s="191">
        <v>0</v>
      </c>
      <c r="R394" s="191">
        <f>Q394*H394</f>
        <v>0</v>
      </c>
      <c r="S394" s="191">
        <v>3.0000000000000001E-3</v>
      </c>
      <c r="T394" s="192">
        <f>S394*H394</f>
        <v>0.10947900000000001</v>
      </c>
      <c r="AR394" s="24" t="s">
        <v>293</v>
      </c>
      <c r="AT394" s="24" t="s">
        <v>141</v>
      </c>
      <c r="AU394" s="24" t="s">
        <v>84</v>
      </c>
      <c r="AY394" s="24" t="s">
        <v>139</v>
      </c>
      <c r="BE394" s="193">
        <f>IF(N394="základní",J394,0)</f>
        <v>0</v>
      </c>
      <c r="BF394" s="193">
        <f>IF(N394="snížená",J394,0)</f>
        <v>0</v>
      </c>
      <c r="BG394" s="193">
        <f>IF(N394="zákl. přenesená",J394,0)</f>
        <v>0</v>
      </c>
      <c r="BH394" s="193">
        <f>IF(N394="sníž. přenesená",J394,0)</f>
        <v>0</v>
      </c>
      <c r="BI394" s="193">
        <f>IF(N394="nulová",J394,0)</f>
        <v>0</v>
      </c>
      <c r="BJ394" s="24" t="s">
        <v>82</v>
      </c>
      <c r="BK394" s="193">
        <f>ROUND(I394*H394,2)</f>
        <v>0</v>
      </c>
      <c r="BL394" s="24" t="s">
        <v>293</v>
      </c>
      <c r="BM394" s="24" t="s">
        <v>685</v>
      </c>
    </row>
    <row r="395" spans="2:65" s="1" customFormat="1" ht="13.5">
      <c r="B395" s="41"/>
      <c r="D395" s="198" t="s">
        <v>146</v>
      </c>
      <c r="F395" s="199" t="s">
        <v>686</v>
      </c>
      <c r="I395" s="196"/>
      <c r="L395" s="41"/>
      <c r="M395" s="197"/>
      <c r="N395" s="42"/>
      <c r="O395" s="42"/>
      <c r="P395" s="42"/>
      <c r="Q395" s="42"/>
      <c r="R395" s="42"/>
      <c r="S395" s="42"/>
      <c r="T395" s="70"/>
      <c r="AT395" s="24" t="s">
        <v>146</v>
      </c>
      <c r="AU395" s="24" t="s">
        <v>84</v>
      </c>
    </row>
    <row r="396" spans="2:65" s="12" customFormat="1" ht="13.5">
      <c r="B396" s="203"/>
      <c r="D396" s="198" t="s">
        <v>204</v>
      </c>
      <c r="E396" s="204" t="s">
        <v>5</v>
      </c>
      <c r="F396" s="205" t="s">
        <v>687</v>
      </c>
      <c r="H396" s="206" t="s">
        <v>5</v>
      </c>
      <c r="I396" s="207"/>
      <c r="L396" s="203"/>
      <c r="M396" s="208"/>
      <c r="N396" s="209"/>
      <c r="O396" s="209"/>
      <c r="P396" s="209"/>
      <c r="Q396" s="209"/>
      <c r="R396" s="209"/>
      <c r="S396" s="209"/>
      <c r="T396" s="210"/>
      <c r="AT396" s="206" t="s">
        <v>204</v>
      </c>
      <c r="AU396" s="206" t="s">
        <v>84</v>
      </c>
      <c r="AV396" s="12" t="s">
        <v>82</v>
      </c>
      <c r="AW396" s="12" t="s">
        <v>39</v>
      </c>
      <c r="AX396" s="12" t="s">
        <v>76</v>
      </c>
      <c r="AY396" s="206" t="s">
        <v>139</v>
      </c>
    </row>
    <row r="397" spans="2:65" s="13" customFormat="1" ht="13.5">
      <c r="B397" s="211"/>
      <c r="D397" s="198" t="s">
        <v>204</v>
      </c>
      <c r="E397" s="212" t="s">
        <v>5</v>
      </c>
      <c r="F397" s="213" t="s">
        <v>407</v>
      </c>
      <c r="H397" s="214">
        <v>5.4829999999999997</v>
      </c>
      <c r="I397" s="215"/>
      <c r="L397" s="211"/>
      <c r="M397" s="216"/>
      <c r="N397" s="217"/>
      <c r="O397" s="217"/>
      <c r="P397" s="217"/>
      <c r="Q397" s="217"/>
      <c r="R397" s="217"/>
      <c r="S397" s="217"/>
      <c r="T397" s="218"/>
      <c r="AT397" s="212" t="s">
        <v>204</v>
      </c>
      <c r="AU397" s="212" t="s">
        <v>84</v>
      </c>
      <c r="AV397" s="13" t="s">
        <v>84</v>
      </c>
      <c r="AW397" s="13" t="s">
        <v>39</v>
      </c>
      <c r="AX397" s="13" t="s">
        <v>76</v>
      </c>
      <c r="AY397" s="212" t="s">
        <v>139</v>
      </c>
    </row>
    <row r="398" spans="2:65" s="12" customFormat="1" ht="13.5">
      <c r="B398" s="203"/>
      <c r="D398" s="198" t="s">
        <v>204</v>
      </c>
      <c r="E398" s="204" t="s">
        <v>5</v>
      </c>
      <c r="F398" s="205" t="s">
        <v>688</v>
      </c>
      <c r="H398" s="206" t="s">
        <v>5</v>
      </c>
      <c r="I398" s="207"/>
      <c r="L398" s="203"/>
      <c r="M398" s="208"/>
      <c r="N398" s="209"/>
      <c r="O398" s="209"/>
      <c r="P398" s="209"/>
      <c r="Q398" s="209"/>
      <c r="R398" s="209"/>
      <c r="S398" s="209"/>
      <c r="T398" s="210"/>
      <c r="AT398" s="206" t="s">
        <v>204</v>
      </c>
      <c r="AU398" s="206" t="s">
        <v>84</v>
      </c>
      <c r="AV398" s="12" t="s">
        <v>82</v>
      </c>
      <c r="AW398" s="12" t="s">
        <v>39</v>
      </c>
      <c r="AX398" s="12" t="s">
        <v>76</v>
      </c>
      <c r="AY398" s="206" t="s">
        <v>139</v>
      </c>
    </row>
    <row r="399" spans="2:65" s="13" customFormat="1" ht="13.5">
      <c r="B399" s="211"/>
      <c r="D399" s="198" t="s">
        <v>204</v>
      </c>
      <c r="E399" s="212" t="s">
        <v>5</v>
      </c>
      <c r="F399" s="213" t="s">
        <v>665</v>
      </c>
      <c r="H399" s="214">
        <v>31.01</v>
      </c>
      <c r="I399" s="215"/>
      <c r="L399" s="211"/>
      <c r="M399" s="216"/>
      <c r="N399" s="217"/>
      <c r="O399" s="217"/>
      <c r="P399" s="217"/>
      <c r="Q399" s="217"/>
      <c r="R399" s="217"/>
      <c r="S399" s="217"/>
      <c r="T399" s="218"/>
      <c r="AT399" s="212" t="s">
        <v>204</v>
      </c>
      <c r="AU399" s="212" t="s">
        <v>84</v>
      </c>
      <c r="AV399" s="13" t="s">
        <v>84</v>
      </c>
      <c r="AW399" s="13" t="s">
        <v>39</v>
      </c>
      <c r="AX399" s="13" t="s">
        <v>76</v>
      </c>
      <c r="AY399" s="212" t="s">
        <v>139</v>
      </c>
    </row>
    <row r="400" spans="2:65" s="14" customFormat="1" ht="13.5">
      <c r="B400" s="219"/>
      <c r="D400" s="194" t="s">
        <v>204</v>
      </c>
      <c r="E400" s="220" t="s">
        <v>5</v>
      </c>
      <c r="F400" s="221" t="s">
        <v>207</v>
      </c>
      <c r="H400" s="222">
        <v>36.493000000000002</v>
      </c>
      <c r="I400" s="223"/>
      <c r="L400" s="219"/>
      <c r="M400" s="224"/>
      <c r="N400" s="225"/>
      <c r="O400" s="225"/>
      <c r="P400" s="225"/>
      <c r="Q400" s="225"/>
      <c r="R400" s="225"/>
      <c r="S400" s="225"/>
      <c r="T400" s="226"/>
      <c r="AT400" s="227" t="s">
        <v>204</v>
      </c>
      <c r="AU400" s="227" t="s">
        <v>84</v>
      </c>
      <c r="AV400" s="14" t="s">
        <v>138</v>
      </c>
      <c r="AW400" s="14" t="s">
        <v>39</v>
      </c>
      <c r="AX400" s="14" t="s">
        <v>82</v>
      </c>
      <c r="AY400" s="227" t="s">
        <v>139</v>
      </c>
    </row>
    <row r="401" spans="2:65" s="1" customFormat="1" ht="22.5" customHeight="1">
      <c r="B401" s="181"/>
      <c r="C401" s="182" t="s">
        <v>689</v>
      </c>
      <c r="D401" s="182" t="s">
        <v>141</v>
      </c>
      <c r="E401" s="183" t="s">
        <v>690</v>
      </c>
      <c r="F401" s="184" t="s">
        <v>691</v>
      </c>
      <c r="G401" s="185" t="s">
        <v>234</v>
      </c>
      <c r="H401" s="186">
        <v>31.01</v>
      </c>
      <c r="I401" s="187"/>
      <c r="J401" s="188">
        <f>ROUND(I401*H401,2)</f>
        <v>0</v>
      </c>
      <c r="K401" s="184" t="s">
        <v>201</v>
      </c>
      <c r="L401" s="41"/>
      <c r="M401" s="189" t="s">
        <v>5</v>
      </c>
      <c r="N401" s="190" t="s">
        <v>47</v>
      </c>
      <c r="O401" s="42"/>
      <c r="P401" s="191">
        <f>O401*H401</f>
        <v>0</v>
      </c>
      <c r="Q401" s="191">
        <v>2.9999999999999997E-4</v>
      </c>
      <c r="R401" s="191">
        <f>Q401*H401</f>
        <v>9.3030000000000005E-3</v>
      </c>
      <c r="S401" s="191">
        <v>0</v>
      </c>
      <c r="T401" s="192">
        <f>S401*H401</f>
        <v>0</v>
      </c>
      <c r="AR401" s="24" t="s">
        <v>293</v>
      </c>
      <c r="AT401" s="24" t="s">
        <v>141</v>
      </c>
      <c r="AU401" s="24" t="s">
        <v>84</v>
      </c>
      <c r="AY401" s="24" t="s">
        <v>139</v>
      </c>
      <c r="BE401" s="193">
        <f>IF(N401="základní",J401,0)</f>
        <v>0</v>
      </c>
      <c r="BF401" s="193">
        <f>IF(N401="snížená",J401,0)</f>
        <v>0</v>
      </c>
      <c r="BG401" s="193">
        <f>IF(N401="zákl. přenesená",J401,0)</f>
        <v>0</v>
      </c>
      <c r="BH401" s="193">
        <f>IF(N401="sníž. přenesená",J401,0)</f>
        <v>0</v>
      </c>
      <c r="BI401" s="193">
        <f>IF(N401="nulová",J401,0)</f>
        <v>0</v>
      </c>
      <c r="BJ401" s="24" t="s">
        <v>82</v>
      </c>
      <c r="BK401" s="193">
        <f>ROUND(I401*H401,2)</f>
        <v>0</v>
      </c>
      <c r="BL401" s="24" t="s">
        <v>293</v>
      </c>
      <c r="BM401" s="24" t="s">
        <v>692</v>
      </c>
    </row>
    <row r="402" spans="2:65" s="1" customFormat="1" ht="13.5">
      <c r="B402" s="41"/>
      <c r="D402" s="194" t="s">
        <v>146</v>
      </c>
      <c r="F402" s="195" t="s">
        <v>693</v>
      </c>
      <c r="I402" s="196"/>
      <c r="L402" s="41"/>
      <c r="M402" s="197"/>
      <c r="N402" s="42"/>
      <c r="O402" s="42"/>
      <c r="P402" s="42"/>
      <c r="Q402" s="42"/>
      <c r="R402" s="42"/>
      <c r="S402" s="42"/>
      <c r="T402" s="70"/>
      <c r="AT402" s="24" t="s">
        <v>146</v>
      </c>
      <c r="AU402" s="24" t="s">
        <v>84</v>
      </c>
    </row>
    <row r="403" spans="2:65" s="1" customFormat="1" ht="31.5" customHeight="1">
      <c r="B403" s="181"/>
      <c r="C403" s="228" t="s">
        <v>694</v>
      </c>
      <c r="D403" s="228" t="s">
        <v>219</v>
      </c>
      <c r="E403" s="229" t="s">
        <v>695</v>
      </c>
      <c r="F403" s="230" t="s">
        <v>696</v>
      </c>
      <c r="G403" s="231" t="s">
        <v>234</v>
      </c>
      <c r="H403" s="232">
        <v>34.110999999999997</v>
      </c>
      <c r="I403" s="233"/>
      <c r="J403" s="234">
        <f>ROUND(I403*H403,2)</f>
        <v>0</v>
      </c>
      <c r="K403" s="230" t="s">
        <v>5</v>
      </c>
      <c r="L403" s="235"/>
      <c r="M403" s="236" t="s">
        <v>5</v>
      </c>
      <c r="N403" s="237" t="s">
        <v>47</v>
      </c>
      <c r="O403" s="42"/>
      <c r="P403" s="191">
        <f>O403*H403</f>
        <v>0</v>
      </c>
      <c r="Q403" s="191">
        <v>6.0000000000000001E-3</v>
      </c>
      <c r="R403" s="191">
        <f>Q403*H403</f>
        <v>0.20466599999999999</v>
      </c>
      <c r="S403" s="191">
        <v>0</v>
      </c>
      <c r="T403" s="192">
        <f>S403*H403</f>
        <v>0</v>
      </c>
      <c r="AR403" s="24" t="s">
        <v>379</v>
      </c>
      <c r="AT403" s="24" t="s">
        <v>219</v>
      </c>
      <c r="AU403" s="24" t="s">
        <v>84</v>
      </c>
      <c r="AY403" s="24" t="s">
        <v>139</v>
      </c>
      <c r="BE403" s="193">
        <f>IF(N403="základní",J403,0)</f>
        <v>0</v>
      </c>
      <c r="BF403" s="193">
        <f>IF(N403="snížená",J403,0)</f>
        <v>0</v>
      </c>
      <c r="BG403" s="193">
        <f>IF(N403="zákl. přenesená",J403,0)</f>
        <v>0</v>
      </c>
      <c r="BH403" s="193">
        <f>IF(N403="sníž. přenesená",J403,0)</f>
        <v>0</v>
      </c>
      <c r="BI403" s="193">
        <f>IF(N403="nulová",J403,0)</f>
        <v>0</v>
      </c>
      <c r="BJ403" s="24" t="s">
        <v>82</v>
      </c>
      <c r="BK403" s="193">
        <f>ROUND(I403*H403,2)</f>
        <v>0</v>
      </c>
      <c r="BL403" s="24" t="s">
        <v>293</v>
      </c>
      <c r="BM403" s="24" t="s">
        <v>697</v>
      </c>
    </row>
    <row r="404" spans="2:65" s="13" customFormat="1" ht="13.5">
      <c r="B404" s="211"/>
      <c r="D404" s="198" t="s">
        <v>204</v>
      </c>
      <c r="E404" s="212" t="s">
        <v>5</v>
      </c>
      <c r="F404" s="213" t="s">
        <v>698</v>
      </c>
      <c r="H404" s="214">
        <v>34.110999999999997</v>
      </c>
      <c r="I404" s="215"/>
      <c r="L404" s="211"/>
      <c r="M404" s="216"/>
      <c r="N404" s="217"/>
      <c r="O404" s="217"/>
      <c r="P404" s="217"/>
      <c r="Q404" s="217"/>
      <c r="R404" s="217"/>
      <c r="S404" s="217"/>
      <c r="T404" s="218"/>
      <c r="AT404" s="212" t="s">
        <v>204</v>
      </c>
      <c r="AU404" s="212" t="s">
        <v>84</v>
      </c>
      <c r="AV404" s="13" t="s">
        <v>84</v>
      </c>
      <c r="AW404" s="13" t="s">
        <v>39</v>
      </c>
      <c r="AX404" s="13" t="s">
        <v>76</v>
      </c>
      <c r="AY404" s="212" t="s">
        <v>139</v>
      </c>
    </row>
    <row r="405" spans="2:65" s="14" customFormat="1" ht="13.5">
      <c r="B405" s="219"/>
      <c r="D405" s="194" t="s">
        <v>204</v>
      </c>
      <c r="E405" s="220" t="s">
        <v>5</v>
      </c>
      <c r="F405" s="221" t="s">
        <v>207</v>
      </c>
      <c r="H405" s="222">
        <v>34.110999999999997</v>
      </c>
      <c r="I405" s="223"/>
      <c r="L405" s="219"/>
      <c r="M405" s="224"/>
      <c r="N405" s="225"/>
      <c r="O405" s="225"/>
      <c r="P405" s="225"/>
      <c r="Q405" s="225"/>
      <c r="R405" s="225"/>
      <c r="S405" s="225"/>
      <c r="T405" s="226"/>
      <c r="AT405" s="227" t="s">
        <v>204</v>
      </c>
      <c r="AU405" s="227" t="s">
        <v>84</v>
      </c>
      <c r="AV405" s="14" t="s">
        <v>138</v>
      </c>
      <c r="AW405" s="14" t="s">
        <v>39</v>
      </c>
      <c r="AX405" s="14" t="s">
        <v>82</v>
      </c>
      <c r="AY405" s="227" t="s">
        <v>139</v>
      </c>
    </row>
    <row r="406" spans="2:65" s="1" customFormat="1" ht="22.5" customHeight="1">
      <c r="B406" s="181"/>
      <c r="C406" s="182" t="s">
        <v>699</v>
      </c>
      <c r="D406" s="182" t="s">
        <v>141</v>
      </c>
      <c r="E406" s="183" t="s">
        <v>700</v>
      </c>
      <c r="F406" s="184" t="s">
        <v>701</v>
      </c>
      <c r="G406" s="185" t="s">
        <v>245</v>
      </c>
      <c r="H406" s="186">
        <v>53.53</v>
      </c>
      <c r="I406" s="187"/>
      <c r="J406" s="188">
        <f>ROUND(I406*H406,2)</f>
        <v>0</v>
      </c>
      <c r="K406" s="184" t="s">
        <v>201</v>
      </c>
      <c r="L406" s="41"/>
      <c r="M406" s="189" t="s">
        <v>5</v>
      </c>
      <c r="N406" s="190" t="s">
        <v>47</v>
      </c>
      <c r="O406" s="42"/>
      <c r="P406" s="191">
        <f>O406*H406</f>
        <v>0</v>
      </c>
      <c r="Q406" s="191">
        <v>2.0000000000000002E-5</v>
      </c>
      <c r="R406" s="191">
        <f>Q406*H406</f>
        <v>1.0706000000000001E-3</v>
      </c>
      <c r="S406" s="191">
        <v>0</v>
      </c>
      <c r="T406" s="192">
        <f>S406*H406</f>
        <v>0</v>
      </c>
      <c r="AR406" s="24" t="s">
        <v>293</v>
      </c>
      <c r="AT406" s="24" t="s">
        <v>141</v>
      </c>
      <c r="AU406" s="24" t="s">
        <v>84</v>
      </c>
      <c r="AY406" s="24" t="s">
        <v>139</v>
      </c>
      <c r="BE406" s="193">
        <f>IF(N406="základní",J406,0)</f>
        <v>0</v>
      </c>
      <c r="BF406" s="193">
        <f>IF(N406="snížená",J406,0)</f>
        <v>0</v>
      </c>
      <c r="BG406" s="193">
        <f>IF(N406="zákl. přenesená",J406,0)</f>
        <v>0</v>
      </c>
      <c r="BH406" s="193">
        <f>IF(N406="sníž. přenesená",J406,0)</f>
        <v>0</v>
      </c>
      <c r="BI406" s="193">
        <f>IF(N406="nulová",J406,0)</f>
        <v>0</v>
      </c>
      <c r="BJ406" s="24" t="s">
        <v>82</v>
      </c>
      <c r="BK406" s="193">
        <f>ROUND(I406*H406,2)</f>
        <v>0</v>
      </c>
      <c r="BL406" s="24" t="s">
        <v>293</v>
      </c>
      <c r="BM406" s="24" t="s">
        <v>702</v>
      </c>
    </row>
    <row r="407" spans="2:65" s="1" customFormat="1" ht="13.5">
      <c r="B407" s="41"/>
      <c r="D407" s="198" t="s">
        <v>146</v>
      </c>
      <c r="F407" s="199" t="s">
        <v>703</v>
      </c>
      <c r="I407" s="196"/>
      <c r="L407" s="41"/>
      <c r="M407" s="197"/>
      <c r="N407" s="42"/>
      <c r="O407" s="42"/>
      <c r="P407" s="42"/>
      <c r="Q407" s="42"/>
      <c r="R407" s="42"/>
      <c r="S407" s="42"/>
      <c r="T407" s="70"/>
      <c r="AT407" s="24" t="s">
        <v>146</v>
      </c>
      <c r="AU407" s="24" t="s">
        <v>84</v>
      </c>
    </row>
    <row r="408" spans="2:65" s="12" customFormat="1" ht="13.5">
      <c r="B408" s="203"/>
      <c r="D408" s="198" t="s">
        <v>204</v>
      </c>
      <c r="E408" s="204" t="s">
        <v>5</v>
      </c>
      <c r="F408" s="205" t="s">
        <v>704</v>
      </c>
      <c r="H408" s="206" t="s">
        <v>5</v>
      </c>
      <c r="I408" s="207"/>
      <c r="L408" s="203"/>
      <c r="M408" s="208"/>
      <c r="N408" s="209"/>
      <c r="O408" s="209"/>
      <c r="P408" s="209"/>
      <c r="Q408" s="209"/>
      <c r="R408" s="209"/>
      <c r="S408" s="209"/>
      <c r="T408" s="210"/>
      <c r="AT408" s="206" t="s">
        <v>204</v>
      </c>
      <c r="AU408" s="206" t="s">
        <v>84</v>
      </c>
      <c r="AV408" s="12" t="s">
        <v>82</v>
      </c>
      <c r="AW408" s="12" t="s">
        <v>39</v>
      </c>
      <c r="AX408" s="12" t="s">
        <v>76</v>
      </c>
      <c r="AY408" s="206" t="s">
        <v>139</v>
      </c>
    </row>
    <row r="409" spans="2:65" s="13" customFormat="1" ht="13.5">
      <c r="B409" s="211"/>
      <c r="D409" s="198" t="s">
        <v>204</v>
      </c>
      <c r="E409" s="212" t="s">
        <v>5</v>
      </c>
      <c r="F409" s="213" t="s">
        <v>705</v>
      </c>
      <c r="H409" s="214">
        <v>24.53</v>
      </c>
      <c r="I409" s="215"/>
      <c r="L409" s="211"/>
      <c r="M409" s="216"/>
      <c r="N409" s="217"/>
      <c r="O409" s="217"/>
      <c r="P409" s="217"/>
      <c r="Q409" s="217"/>
      <c r="R409" s="217"/>
      <c r="S409" s="217"/>
      <c r="T409" s="218"/>
      <c r="AT409" s="212" t="s">
        <v>204</v>
      </c>
      <c r="AU409" s="212" t="s">
        <v>84</v>
      </c>
      <c r="AV409" s="13" t="s">
        <v>84</v>
      </c>
      <c r="AW409" s="13" t="s">
        <v>39</v>
      </c>
      <c r="AX409" s="13" t="s">
        <v>76</v>
      </c>
      <c r="AY409" s="212" t="s">
        <v>139</v>
      </c>
    </row>
    <row r="410" spans="2:65" s="13" customFormat="1" ht="13.5">
      <c r="B410" s="211"/>
      <c r="D410" s="198" t="s">
        <v>204</v>
      </c>
      <c r="E410" s="212" t="s">
        <v>5</v>
      </c>
      <c r="F410" s="213" t="s">
        <v>617</v>
      </c>
      <c r="H410" s="214">
        <v>-0.9</v>
      </c>
      <c r="I410" s="215"/>
      <c r="L410" s="211"/>
      <c r="M410" s="216"/>
      <c r="N410" s="217"/>
      <c r="O410" s="217"/>
      <c r="P410" s="217"/>
      <c r="Q410" s="217"/>
      <c r="R410" s="217"/>
      <c r="S410" s="217"/>
      <c r="T410" s="218"/>
      <c r="AT410" s="212" t="s">
        <v>204</v>
      </c>
      <c r="AU410" s="212" t="s">
        <v>84</v>
      </c>
      <c r="AV410" s="13" t="s">
        <v>84</v>
      </c>
      <c r="AW410" s="13" t="s">
        <v>39</v>
      </c>
      <c r="AX410" s="13" t="s">
        <v>76</v>
      </c>
      <c r="AY410" s="212" t="s">
        <v>139</v>
      </c>
    </row>
    <row r="411" spans="2:65" s="12" customFormat="1" ht="13.5">
      <c r="B411" s="203"/>
      <c r="D411" s="198" t="s">
        <v>204</v>
      </c>
      <c r="E411" s="204" t="s">
        <v>5</v>
      </c>
      <c r="F411" s="205" t="s">
        <v>706</v>
      </c>
      <c r="H411" s="206" t="s">
        <v>5</v>
      </c>
      <c r="I411" s="207"/>
      <c r="L411" s="203"/>
      <c r="M411" s="208"/>
      <c r="N411" s="209"/>
      <c r="O411" s="209"/>
      <c r="P411" s="209"/>
      <c r="Q411" s="209"/>
      <c r="R411" s="209"/>
      <c r="S411" s="209"/>
      <c r="T411" s="210"/>
      <c r="AT411" s="206" t="s">
        <v>204</v>
      </c>
      <c r="AU411" s="206" t="s">
        <v>84</v>
      </c>
      <c r="AV411" s="12" t="s">
        <v>82</v>
      </c>
      <c r="AW411" s="12" t="s">
        <v>39</v>
      </c>
      <c r="AX411" s="12" t="s">
        <v>76</v>
      </c>
      <c r="AY411" s="206" t="s">
        <v>139</v>
      </c>
    </row>
    <row r="412" spans="2:65" s="13" customFormat="1" ht="13.5">
      <c r="B412" s="211"/>
      <c r="D412" s="198" t="s">
        <v>204</v>
      </c>
      <c r="E412" s="212" t="s">
        <v>5</v>
      </c>
      <c r="F412" s="213" t="s">
        <v>707</v>
      </c>
      <c r="H412" s="214">
        <v>29.9</v>
      </c>
      <c r="I412" s="215"/>
      <c r="L412" s="211"/>
      <c r="M412" s="216"/>
      <c r="N412" s="217"/>
      <c r="O412" s="217"/>
      <c r="P412" s="217"/>
      <c r="Q412" s="217"/>
      <c r="R412" s="217"/>
      <c r="S412" s="217"/>
      <c r="T412" s="218"/>
      <c r="AT412" s="212" t="s">
        <v>204</v>
      </c>
      <c r="AU412" s="212" t="s">
        <v>84</v>
      </c>
      <c r="AV412" s="13" t="s">
        <v>84</v>
      </c>
      <c r="AW412" s="13" t="s">
        <v>39</v>
      </c>
      <c r="AX412" s="13" t="s">
        <v>76</v>
      </c>
      <c r="AY412" s="212" t="s">
        <v>139</v>
      </c>
    </row>
    <row r="413" spans="2:65" s="14" customFormat="1" ht="13.5">
      <c r="B413" s="219"/>
      <c r="D413" s="194" t="s">
        <v>204</v>
      </c>
      <c r="E413" s="220" t="s">
        <v>5</v>
      </c>
      <c r="F413" s="221" t="s">
        <v>207</v>
      </c>
      <c r="H413" s="222">
        <v>53.53</v>
      </c>
      <c r="I413" s="223"/>
      <c r="L413" s="219"/>
      <c r="M413" s="224"/>
      <c r="N413" s="225"/>
      <c r="O413" s="225"/>
      <c r="P413" s="225"/>
      <c r="Q413" s="225"/>
      <c r="R413" s="225"/>
      <c r="S413" s="225"/>
      <c r="T413" s="226"/>
      <c r="AT413" s="227" t="s">
        <v>204</v>
      </c>
      <c r="AU413" s="227" t="s">
        <v>84</v>
      </c>
      <c r="AV413" s="14" t="s">
        <v>138</v>
      </c>
      <c r="AW413" s="14" t="s">
        <v>39</v>
      </c>
      <c r="AX413" s="14" t="s">
        <v>82</v>
      </c>
      <c r="AY413" s="227" t="s">
        <v>139</v>
      </c>
    </row>
    <row r="414" spans="2:65" s="1" customFormat="1" ht="22.5" customHeight="1">
      <c r="B414" s="181"/>
      <c r="C414" s="228" t="s">
        <v>708</v>
      </c>
      <c r="D414" s="228" t="s">
        <v>219</v>
      </c>
      <c r="E414" s="229" t="s">
        <v>709</v>
      </c>
      <c r="F414" s="230" t="s">
        <v>710</v>
      </c>
      <c r="G414" s="231" t="s">
        <v>245</v>
      </c>
      <c r="H414" s="232">
        <v>60.061</v>
      </c>
      <c r="I414" s="233"/>
      <c r="J414" s="234">
        <f>ROUND(I414*H414,2)</f>
        <v>0</v>
      </c>
      <c r="K414" s="230" t="s">
        <v>5</v>
      </c>
      <c r="L414" s="235"/>
      <c r="M414" s="236" t="s">
        <v>5</v>
      </c>
      <c r="N414" s="237" t="s">
        <v>47</v>
      </c>
      <c r="O414" s="42"/>
      <c r="P414" s="191">
        <f>O414*H414</f>
        <v>0</v>
      </c>
      <c r="Q414" s="191">
        <v>2.9999999999999997E-4</v>
      </c>
      <c r="R414" s="191">
        <f>Q414*H414</f>
        <v>1.8018299999999998E-2</v>
      </c>
      <c r="S414" s="191">
        <v>0</v>
      </c>
      <c r="T414" s="192">
        <f>S414*H414</f>
        <v>0</v>
      </c>
      <c r="AR414" s="24" t="s">
        <v>379</v>
      </c>
      <c r="AT414" s="24" t="s">
        <v>219</v>
      </c>
      <c r="AU414" s="24" t="s">
        <v>84</v>
      </c>
      <c r="AY414" s="24" t="s">
        <v>139</v>
      </c>
      <c r="BE414" s="193">
        <f>IF(N414="základní",J414,0)</f>
        <v>0</v>
      </c>
      <c r="BF414" s="193">
        <f>IF(N414="snížená",J414,0)</f>
        <v>0</v>
      </c>
      <c r="BG414" s="193">
        <f>IF(N414="zákl. přenesená",J414,0)</f>
        <v>0</v>
      </c>
      <c r="BH414" s="193">
        <f>IF(N414="sníž. přenesená",J414,0)</f>
        <v>0</v>
      </c>
      <c r="BI414" s="193">
        <f>IF(N414="nulová",J414,0)</f>
        <v>0</v>
      </c>
      <c r="BJ414" s="24" t="s">
        <v>82</v>
      </c>
      <c r="BK414" s="193">
        <f>ROUND(I414*H414,2)</f>
        <v>0</v>
      </c>
      <c r="BL414" s="24" t="s">
        <v>293</v>
      </c>
      <c r="BM414" s="24" t="s">
        <v>711</v>
      </c>
    </row>
    <row r="415" spans="2:65" s="1" customFormat="1" ht="13.5">
      <c r="B415" s="41"/>
      <c r="D415" s="198" t="s">
        <v>146</v>
      </c>
      <c r="F415" s="199" t="s">
        <v>712</v>
      </c>
      <c r="I415" s="196"/>
      <c r="L415" s="41"/>
      <c r="M415" s="197"/>
      <c r="N415" s="42"/>
      <c r="O415" s="42"/>
      <c r="P415" s="42"/>
      <c r="Q415" s="42"/>
      <c r="R415" s="42"/>
      <c r="S415" s="42"/>
      <c r="T415" s="70"/>
      <c r="AT415" s="24" t="s">
        <v>146</v>
      </c>
      <c r="AU415" s="24" t="s">
        <v>84</v>
      </c>
    </row>
    <row r="416" spans="2:65" s="13" customFormat="1" ht="13.5">
      <c r="B416" s="211"/>
      <c r="D416" s="198" t="s">
        <v>204</v>
      </c>
      <c r="E416" s="212" t="s">
        <v>5</v>
      </c>
      <c r="F416" s="213" t="s">
        <v>713</v>
      </c>
      <c r="H416" s="214">
        <v>58.883000000000003</v>
      </c>
      <c r="I416" s="215"/>
      <c r="L416" s="211"/>
      <c r="M416" s="216"/>
      <c r="N416" s="217"/>
      <c r="O416" s="217"/>
      <c r="P416" s="217"/>
      <c r="Q416" s="217"/>
      <c r="R416" s="217"/>
      <c r="S416" s="217"/>
      <c r="T416" s="218"/>
      <c r="AT416" s="212" t="s">
        <v>204</v>
      </c>
      <c r="AU416" s="212" t="s">
        <v>84</v>
      </c>
      <c r="AV416" s="13" t="s">
        <v>84</v>
      </c>
      <c r="AW416" s="13" t="s">
        <v>39</v>
      </c>
      <c r="AX416" s="13" t="s">
        <v>76</v>
      </c>
      <c r="AY416" s="212" t="s">
        <v>139</v>
      </c>
    </row>
    <row r="417" spans="2:65" s="14" customFormat="1" ht="13.5">
      <c r="B417" s="219"/>
      <c r="D417" s="198" t="s">
        <v>204</v>
      </c>
      <c r="E417" s="238" t="s">
        <v>5</v>
      </c>
      <c r="F417" s="239" t="s">
        <v>207</v>
      </c>
      <c r="H417" s="240">
        <v>58.883000000000003</v>
      </c>
      <c r="I417" s="223"/>
      <c r="L417" s="219"/>
      <c r="M417" s="224"/>
      <c r="N417" s="225"/>
      <c r="O417" s="225"/>
      <c r="P417" s="225"/>
      <c r="Q417" s="225"/>
      <c r="R417" s="225"/>
      <c r="S417" s="225"/>
      <c r="T417" s="226"/>
      <c r="AT417" s="227" t="s">
        <v>204</v>
      </c>
      <c r="AU417" s="227" t="s">
        <v>84</v>
      </c>
      <c r="AV417" s="14" t="s">
        <v>138</v>
      </c>
      <c r="AW417" s="14" t="s">
        <v>39</v>
      </c>
      <c r="AX417" s="14" t="s">
        <v>82</v>
      </c>
      <c r="AY417" s="227" t="s">
        <v>139</v>
      </c>
    </row>
    <row r="418" spans="2:65" s="13" customFormat="1" ht="13.5">
      <c r="B418" s="211"/>
      <c r="D418" s="194" t="s">
        <v>204</v>
      </c>
      <c r="F418" s="241" t="s">
        <v>714</v>
      </c>
      <c r="H418" s="242">
        <v>60.061</v>
      </c>
      <c r="I418" s="215"/>
      <c r="L418" s="211"/>
      <c r="M418" s="216"/>
      <c r="N418" s="217"/>
      <c r="O418" s="217"/>
      <c r="P418" s="217"/>
      <c r="Q418" s="217"/>
      <c r="R418" s="217"/>
      <c r="S418" s="217"/>
      <c r="T418" s="218"/>
      <c r="AT418" s="212" t="s">
        <v>204</v>
      </c>
      <c r="AU418" s="212" t="s">
        <v>84</v>
      </c>
      <c r="AV418" s="13" t="s">
        <v>84</v>
      </c>
      <c r="AW418" s="13" t="s">
        <v>6</v>
      </c>
      <c r="AX418" s="13" t="s">
        <v>82</v>
      </c>
      <c r="AY418" s="212" t="s">
        <v>139</v>
      </c>
    </row>
    <row r="419" spans="2:65" s="1" customFormat="1" ht="31.5" customHeight="1">
      <c r="B419" s="181"/>
      <c r="C419" s="182" t="s">
        <v>715</v>
      </c>
      <c r="D419" s="182" t="s">
        <v>141</v>
      </c>
      <c r="E419" s="183" t="s">
        <v>716</v>
      </c>
      <c r="F419" s="184" t="s">
        <v>717</v>
      </c>
      <c r="G419" s="185" t="s">
        <v>245</v>
      </c>
      <c r="H419" s="186">
        <v>35.4</v>
      </c>
      <c r="I419" s="187"/>
      <c r="J419" s="188">
        <f>ROUND(I419*H419,2)</f>
        <v>0</v>
      </c>
      <c r="K419" s="184" t="s">
        <v>5</v>
      </c>
      <c r="L419" s="41"/>
      <c r="M419" s="189" t="s">
        <v>5</v>
      </c>
      <c r="N419" s="190" t="s">
        <v>47</v>
      </c>
      <c r="O419" s="42"/>
      <c r="P419" s="191">
        <f>O419*H419</f>
        <v>0</v>
      </c>
      <c r="Q419" s="191">
        <v>2.0000000000000002E-5</v>
      </c>
      <c r="R419" s="191">
        <f>Q419*H419</f>
        <v>7.0800000000000008E-4</v>
      </c>
      <c r="S419" s="191">
        <v>0</v>
      </c>
      <c r="T419" s="192">
        <f>S419*H419</f>
        <v>0</v>
      </c>
      <c r="AR419" s="24" t="s">
        <v>293</v>
      </c>
      <c r="AT419" s="24" t="s">
        <v>141</v>
      </c>
      <c r="AU419" s="24" t="s">
        <v>84</v>
      </c>
      <c r="AY419" s="24" t="s">
        <v>139</v>
      </c>
      <c r="BE419" s="193">
        <f>IF(N419="základní",J419,0)</f>
        <v>0</v>
      </c>
      <c r="BF419" s="193">
        <f>IF(N419="snížená",J419,0)</f>
        <v>0</v>
      </c>
      <c r="BG419" s="193">
        <f>IF(N419="zákl. přenesená",J419,0)</f>
        <v>0</v>
      </c>
      <c r="BH419" s="193">
        <f>IF(N419="sníž. přenesená",J419,0)</f>
        <v>0</v>
      </c>
      <c r="BI419" s="193">
        <f>IF(N419="nulová",J419,0)</f>
        <v>0</v>
      </c>
      <c r="BJ419" s="24" t="s">
        <v>82</v>
      </c>
      <c r="BK419" s="193">
        <f>ROUND(I419*H419,2)</f>
        <v>0</v>
      </c>
      <c r="BL419" s="24" t="s">
        <v>293</v>
      </c>
      <c r="BM419" s="24" t="s">
        <v>718</v>
      </c>
    </row>
    <row r="420" spans="2:65" s="1" customFormat="1" ht="13.5">
      <c r="B420" s="41"/>
      <c r="D420" s="198" t="s">
        <v>146</v>
      </c>
      <c r="F420" s="199" t="s">
        <v>703</v>
      </c>
      <c r="I420" s="196"/>
      <c r="L420" s="41"/>
      <c r="M420" s="197"/>
      <c r="N420" s="42"/>
      <c r="O420" s="42"/>
      <c r="P420" s="42"/>
      <c r="Q420" s="42"/>
      <c r="R420" s="42"/>
      <c r="S420" s="42"/>
      <c r="T420" s="70"/>
      <c r="AT420" s="24" t="s">
        <v>146</v>
      </c>
      <c r="AU420" s="24" t="s">
        <v>84</v>
      </c>
    </row>
    <row r="421" spans="2:65" s="12" customFormat="1" ht="13.5">
      <c r="B421" s="203"/>
      <c r="D421" s="198" t="s">
        <v>204</v>
      </c>
      <c r="E421" s="204" t="s">
        <v>5</v>
      </c>
      <c r="F421" s="205" t="s">
        <v>268</v>
      </c>
      <c r="H421" s="206" t="s">
        <v>5</v>
      </c>
      <c r="I421" s="207"/>
      <c r="L421" s="203"/>
      <c r="M421" s="208"/>
      <c r="N421" s="209"/>
      <c r="O421" s="209"/>
      <c r="P421" s="209"/>
      <c r="Q421" s="209"/>
      <c r="R421" s="209"/>
      <c r="S421" s="209"/>
      <c r="T421" s="210"/>
      <c r="AT421" s="206" t="s">
        <v>204</v>
      </c>
      <c r="AU421" s="206" t="s">
        <v>84</v>
      </c>
      <c r="AV421" s="12" t="s">
        <v>82</v>
      </c>
      <c r="AW421" s="12" t="s">
        <v>39</v>
      </c>
      <c r="AX421" s="12" t="s">
        <v>76</v>
      </c>
      <c r="AY421" s="206" t="s">
        <v>139</v>
      </c>
    </row>
    <row r="422" spans="2:65" s="13" customFormat="1" ht="13.5">
      <c r="B422" s="211"/>
      <c r="D422" s="198" t="s">
        <v>204</v>
      </c>
      <c r="E422" s="212" t="s">
        <v>5</v>
      </c>
      <c r="F422" s="213" t="s">
        <v>719</v>
      </c>
      <c r="H422" s="214">
        <v>9.9</v>
      </c>
      <c r="I422" s="215"/>
      <c r="L422" s="211"/>
      <c r="M422" s="216"/>
      <c r="N422" s="217"/>
      <c r="O422" s="217"/>
      <c r="P422" s="217"/>
      <c r="Q422" s="217"/>
      <c r="R422" s="217"/>
      <c r="S422" s="217"/>
      <c r="T422" s="218"/>
      <c r="AT422" s="212" t="s">
        <v>204</v>
      </c>
      <c r="AU422" s="212" t="s">
        <v>84</v>
      </c>
      <c r="AV422" s="13" t="s">
        <v>84</v>
      </c>
      <c r="AW422" s="13" t="s">
        <v>39</v>
      </c>
      <c r="AX422" s="13" t="s">
        <v>76</v>
      </c>
      <c r="AY422" s="212" t="s">
        <v>139</v>
      </c>
    </row>
    <row r="423" spans="2:65" s="12" customFormat="1" ht="13.5">
      <c r="B423" s="203"/>
      <c r="D423" s="198" t="s">
        <v>204</v>
      </c>
      <c r="E423" s="204" t="s">
        <v>5</v>
      </c>
      <c r="F423" s="205" t="s">
        <v>720</v>
      </c>
      <c r="H423" s="206" t="s">
        <v>5</v>
      </c>
      <c r="I423" s="207"/>
      <c r="L423" s="203"/>
      <c r="M423" s="208"/>
      <c r="N423" s="209"/>
      <c r="O423" s="209"/>
      <c r="P423" s="209"/>
      <c r="Q423" s="209"/>
      <c r="R423" s="209"/>
      <c r="S423" s="209"/>
      <c r="T423" s="210"/>
      <c r="AT423" s="206" t="s">
        <v>204</v>
      </c>
      <c r="AU423" s="206" t="s">
        <v>84</v>
      </c>
      <c r="AV423" s="12" t="s">
        <v>82</v>
      </c>
      <c r="AW423" s="12" t="s">
        <v>39</v>
      </c>
      <c r="AX423" s="12" t="s">
        <v>76</v>
      </c>
      <c r="AY423" s="206" t="s">
        <v>139</v>
      </c>
    </row>
    <row r="424" spans="2:65" s="13" customFormat="1" ht="13.5">
      <c r="B424" s="211"/>
      <c r="D424" s="198" t="s">
        <v>204</v>
      </c>
      <c r="E424" s="212" t="s">
        <v>5</v>
      </c>
      <c r="F424" s="213" t="s">
        <v>721</v>
      </c>
      <c r="H424" s="214">
        <v>24.3</v>
      </c>
      <c r="I424" s="215"/>
      <c r="L424" s="211"/>
      <c r="M424" s="216"/>
      <c r="N424" s="217"/>
      <c r="O424" s="217"/>
      <c r="P424" s="217"/>
      <c r="Q424" s="217"/>
      <c r="R424" s="217"/>
      <c r="S424" s="217"/>
      <c r="T424" s="218"/>
      <c r="AT424" s="212" t="s">
        <v>204</v>
      </c>
      <c r="AU424" s="212" t="s">
        <v>84</v>
      </c>
      <c r="AV424" s="13" t="s">
        <v>84</v>
      </c>
      <c r="AW424" s="13" t="s">
        <v>39</v>
      </c>
      <c r="AX424" s="13" t="s">
        <v>76</v>
      </c>
      <c r="AY424" s="212" t="s">
        <v>139</v>
      </c>
    </row>
    <row r="425" spans="2:65" s="13" customFormat="1" ht="13.5">
      <c r="B425" s="211"/>
      <c r="D425" s="198" t="s">
        <v>204</v>
      </c>
      <c r="E425" s="212" t="s">
        <v>5</v>
      </c>
      <c r="F425" s="213" t="s">
        <v>722</v>
      </c>
      <c r="H425" s="214">
        <v>1.2</v>
      </c>
      <c r="I425" s="215"/>
      <c r="L425" s="211"/>
      <c r="M425" s="216"/>
      <c r="N425" s="217"/>
      <c r="O425" s="217"/>
      <c r="P425" s="217"/>
      <c r="Q425" s="217"/>
      <c r="R425" s="217"/>
      <c r="S425" s="217"/>
      <c r="T425" s="218"/>
      <c r="AT425" s="212" t="s">
        <v>204</v>
      </c>
      <c r="AU425" s="212" t="s">
        <v>84</v>
      </c>
      <c r="AV425" s="13" t="s">
        <v>84</v>
      </c>
      <c r="AW425" s="13" t="s">
        <v>39</v>
      </c>
      <c r="AX425" s="13" t="s">
        <v>76</v>
      </c>
      <c r="AY425" s="212" t="s">
        <v>139</v>
      </c>
    </row>
    <row r="426" spans="2:65" s="14" customFormat="1" ht="13.5">
      <c r="B426" s="219"/>
      <c r="D426" s="194" t="s">
        <v>204</v>
      </c>
      <c r="E426" s="220" t="s">
        <v>5</v>
      </c>
      <c r="F426" s="221" t="s">
        <v>207</v>
      </c>
      <c r="H426" s="222">
        <v>35.4</v>
      </c>
      <c r="I426" s="223"/>
      <c r="L426" s="219"/>
      <c r="M426" s="224"/>
      <c r="N426" s="225"/>
      <c r="O426" s="225"/>
      <c r="P426" s="225"/>
      <c r="Q426" s="225"/>
      <c r="R426" s="225"/>
      <c r="S426" s="225"/>
      <c r="T426" s="226"/>
      <c r="AT426" s="227" t="s">
        <v>204</v>
      </c>
      <c r="AU426" s="227" t="s">
        <v>84</v>
      </c>
      <c r="AV426" s="14" t="s">
        <v>138</v>
      </c>
      <c r="AW426" s="14" t="s">
        <v>39</v>
      </c>
      <c r="AX426" s="14" t="s">
        <v>82</v>
      </c>
      <c r="AY426" s="227" t="s">
        <v>139</v>
      </c>
    </row>
    <row r="427" spans="2:65" s="1" customFormat="1" ht="22.5" customHeight="1">
      <c r="B427" s="181"/>
      <c r="C427" s="182" t="s">
        <v>723</v>
      </c>
      <c r="D427" s="182" t="s">
        <v>141</v>
      </c>
      <c r="E427" s="183" t="s">
        <v>724</v>
      </c>
      <c r="F427" s="184" t="s">
        <v>725</v>
      </c>
      <c r="G427" s="185" t="s">
        <v>215</v>
      </c>
      <c r="H427" s="186">
        <v>0.71099999999999997</v>
      </c>
      <c r="I427" s="187"/>
      <c r="J427" s="188">
        <f>ROUND(I427*H427,2)</f>
        <v>0</v>
      </c>
      <c r="K427" s="184" t="s">
        <v>201</v>
      </c>
      <c r="L427" s="41"/>
      <c r="M427" s="189" t="s">
        <v>5</v>
      </c>
      <c r="N427" s="190" t="s">
        <v>47</v>
      </c>
      <c r="O427" s="42"/>
      <c r="P427" s="191">
        <f>O427*H427</f>
        <v>0</v>
      </c>
      <c r="Q427" s="191">
        <v>0</v>
      </c>
      <c r="R427" s="191">
        <f>Q427*H427</f>
        <v>0</v>
      </c>
      <c r="S427" s="191">
        <v>0</v>
      </c>
      <c r="T427" s="192">
        <f>S427*H427</f>
        <v>0</v>
      </c>
      <c r="AR427" s="24" t="s">
        <v>293</v>
      </c>
      <c r="AT427" s="24" t="s">
        <v>141</v>
      </c>
      <c r="AU427" s="24" t="s">
        <v>84</v>
      </c>
      <c r="AY427" s="24" t="s">
        <v>139</v>
      </c>
      <c r="BE427" s="193">
        <f>IF(N427="základní",J427,0)</f>
        <v>0</v>
      </c>
      <c r="BF427" s="193">
        <f>IF(N427="snížená",J427,0)</f>
        <v>0</v>
      </c>
      <c r="BG427" s="193">
        <f>IF(N427="zákl. přenesená",J427,0)</f>
        <v>0</v>
      </c>
      <c r="BH427" s="193">
        <f>IF(N427="sníž. přenesená",J427,0)</f>
        <v>0</v>
      </c>
      <c r="BI427" s="193">
        <f>IF(N427="nulová",J427,0)</f>
        <v>0</v>
      </c>
      <c r="BJ427" s="24" t="s">
        <v>82</v>
      </c>
      <c r="BK427" s="193">
        <f>ROUND(I427*H427,2)</f>
        <v>0</v>
      </c>
      <c r="BL427" s="24" t="s">
        <v>293</v>
      </c>
      <c r="BM427" s="24" t="s">
        <v>726</v>
      </c>
    </row>
    <row r="428" spans="2:65" s="1" customFormat="1" ht="27">
      <c r="B428" s="41"/>
      <c r="D428" s="198" t="s">
        <v>146</v>
      </c>
      <c r="F428" s="199" t="s">
        <v>727</v>
      </c>
      <c r="I428" s="196"/>
      <c r="L428" s="41"/>
      <c r="M428" s="197"/>
      <c r="N428" s="42"/>
      <c r="O428" s="42"/>
      <c r="P428" s="42"/>
      <c r="Q428" s="42"/>
      <c r="R428" s="42"/>
      <c r="S428" s="42"/>
      <c r="T428" s="70"/>
      <c r="AT428" s="24" t="s">
        <v>146</v>
      </c>
      <c r="AU428" s="24" t="s">
        <v>84</v>
      </c>
    </row>
    <row r="429" spans="2:65" s="11" customFormat="1" ht="29.85" customHeight="1">
      <c r="B429" s="167"/>
      <c r="D429" s="178" t="s">
        <v>75</v>
      </c>
      <c r="E429" s="179" t="s">
        <v>728</v>
      </c>
      <c r="F429" s="179" t="s">
        <v>729</v>
      </c>
      <c r="I429" s="170"/>
      <c r="J429" s="180">
        <f>BK429</f>
        <v>0</v>
      </c>
      <c r="L429" s="167"/>
      <c r="M429" s="172"/>
      <c r="N429" s="173"/>
      <c r="O429" s="173"/>
      <c r="P429" s="174">
        <f>SUM(P430:P470)</f>
        <v>0</v>
      </c>
      <c r="Q429" s="173"/>
      <c r="R429" s="174">
        <f>SUM(R430:R470)</f>
        <v>0.49788079999999985</v>
      </c>
      <c r="S429" s="173"/>
      <c r="T429" s="175">
        <f>SUM(T430:T470)</f>
        <v>0</v>
      </c>
      <c r="AR429" s="168" t="s">
        <v>84</v>
      </c>
      <c r="AT429" s="176" t="s">
        <v>75</v>
      </c>
      <c r="AU429" s="176" t="s">
        <v>82</v>
      </c>
      <c r="AY429" s="168" t="s">
        <v>139</v>
      </c>
      <c r="BK429" s="177">
        <f>SUM(BK430:BK470)</f>
        <v>0</v>
      </c>
    </row>
    <row r="430" spans="2:65" s="1" customFormat="1" ht="31.5" customHeight="1">
      <c r="B430" s="181"/>
      <c r="C430" s="182" t="s">
        <v>730</v>
      </c>
      <c r="D430" s="182" t="s">
        <v>141</v>
      </c>
      <c r="E430" s="183" t="s">
        <v>731</v>
      </c>
      <c r="F430" s="184" t="s">
        <v>732</v>
      </c>
      <c r="G430" s="185" t="s">
        <v>234</v>
      </c>
      <c r="H430" s="186">
        <v>29.81</v>
      </c>
      <c r="I430" s="187"/>
      <c r="J430" s="188">
        <f>ROUND(I430*H430,2)</f>
        <v>0</v>
      </c>
      <c r="K430" s="184" t="s">
        <v>201</v>
      </c>
      <c r="L430" s="41"/>
      <c r="M430" s="189" t="s">
        <v>5</v>
      </c>
      <c r="N430" s="190" t="s">
        <v>47</v>
      </c>
      <c r="O430" s="42"/>
      <c r="P430" s="191">
        <f>O430*H430</f>
        <v>0</v>
      </c>
      <c r="Q430" s="191">
        <v>3.2000000000000002E-3</v>
      </c>
      <c r="R430" s="191">
        <f>Q430*H430</f>
        <v>9.5392000000000005E-2</v>
      </c>
      <c r="S430" s="191">
        <v>0</v>
      </c>
      <c r="T430" s="192">
        <f>S430*H430</f>
        <v>0</v>
      </c>
      <c r="AR430" s="24" t="s">
        <v>293</v>
      </c>
      <c r="AT430" s="24" t="s">
        <v>141</v>
      </c>
      <c r="AU430" s="24" t="s">
        <v>84</v>
      </c>
      <c r="AY430" s="24" t="s">
        <v>139</v>
      </c>
      <c r="BE430" s="193">
        <f>IF(N430="základní",J430,0)</f>
        <v>0</v>
      </c>
      <c r="BF430" s="193">
        <f>IF(N430="snížená",J430,0)</f>
        <v>0</v>
      </c>
      <c r="BG430" s="193">
        <f>IF(N430="zákl. přenesená",J430,0)</f>
        <v>0</v>
      </c>
      <c r="BH430" s="193">
        <f>IF(N430="sníž. přenesená",J430,0)</f>
        <v>0</v>
      </c>
      <c r="BI430" s="193">
        <f>IF(N430="nulová",J430,0)</f>
        <v>0</v>
      </c>
      <c r="BJ430" s="24" t="s">
        <v>82</v>
      </c>
      <c r="BK430" s="193">
        <f>ROUND(I430*H430,2)</f>
        <v>0</v>
      </c>
      <c r="BL430" s="24" t="s">
        <v>293</v>
      </c>
      <c r="BM430" s="24" t="s">
        <v>733</v>
      </c>
    </row>
    <row r="431" spans="2:65" s="1" customFormat="1" ht="27">
      <c r="B431" s="41"/>
      <c r="D431" s="198" t="s">
        <v>146</v>
      </c>
      <c r="F431" s="199" t="s">
        <v>734</v>
      </c>
      <c r="I431" s="196"/>
      <c r="L431" s="41"/>
      <c r="M431" s="197"/>
      <c r="N431" s="42"/>
      <c r="O431" s="42"/>
      <c r="P431" s="42"/>
      <c r="Q431" s="42"/>
      <c r="R431" s="42"/>
      <c r="S431" s="42"/>
      <c r="T431" s="70"/>
      <c r="AT431" s="24" t="s">
        <v>146</v>
      </c>
      <c r="AU431" s="24" t="s">
        <v>84</v>
      </c>
    </row>
    <row r="432" spans="2:65" s="12" customFormat="1" ht="13.5">
      <c r="B432" s="203"/>
      <c r="D432" s="198" t="s">
        <v>204</v>
      </c>
      <c r="E432" s="204" t="s">
        <v>5</v>
      </c>
      <c r="F432" s="205" t="s">
        <v>314</v>
      </c>
      <c r="H432" s="206" t="s">
        <v>5</v>
      </c>
      <c r="I432" s="207"/>
      <c r="L432" s="203"/>
      <c r="M432" s="208"/>
      <c r="N432" s="209"/>
      <c r="O432" s="209"/>
      <c r="P432" s="209"/>
      <c r="Q432" s="209"/>
      <c r="R432" s="209"/>
      <c r="S432" s="209"/>
      <c r="T432" s="210"/>
      <c r="AT432" s="206" t="s">
        <v>204</v>
      </c>
      <c r="AU432" s="206" t="s">
        <v>84</v>
      </c>
      <c r="AV432" s="12" t="s">
        <v>82</v>
      </c>
      <c r="AW432" s="12" t="s">
        <v>39</v>
      </c>
      <c r="AX432" s="12" t="s">
        <v>76</v>
      </c>
      <c r="AY432" s="206" t="s">
        <v>139</v>
      </c>
    </row>
    <row r="433" spans="2:65" s="13" customFormat="1" ht="13.5">
      <c r="B433" s="211"/>
      <c r="D433" s="198" t="s">
        <v>204</v>
      </c>
      <c r="E433" s="212" t="s">
        <v>5</v>
      </c>
      <c r="F433" s="213" t="s">
        <v>735</v>
      </c>
      <c r="H433" s="214">
        <v>11.16</v>
      </c>
      <c r="I433" s="215"/>
      <c r="L433" s="211"/>
      <c r="M433" s="216"/>
      <c r="N433" s="217"/>
      <c r="O433" s="217"/>
      <c r="P433" s="217"/>
      <c r="Q433" s="217"/>
      <c r="R433" s="217"/>
      <c r="S433" s="217"/>
      <c r="T433" s="218"/>
      <c r="AT433" s="212" t="s">
        <v>204</v>
      </c>
      <c r="AU433" s="212" t="s">
        <v>84</v>
      </c>
      <c r="AV433" s="13" t="s">
        <v>84</v>
      </c>
      <c r="AW433" s="13" t="s">
        <v>39</v>
      </c>
      <c r="AX433" s="13" t="s">
        <v>76</v>
      </c>
      <c r="AY433" s="212" t="s">
        <v>139</v>
      </c>
    </row>
    <row r="434" spans="2:65" s="13" customFormat="1" ht="13.5">
      <c r="B434" s="211"/>
      <c r="D434" s="198" t="s">
        <v>204</v>
      </c>
      <c r="E434" s="212" t="s">
        <v>5</v>
      </c>
      <c r="F434" s="213" t="s">
        <v>736</v>
      </c>
      <c r="H434" s="214">
        <v>-0.96</v>
      </c>
      <c r="I434" s="215"/>
      <c r="L434" s="211"/>
      <c r="M434" s="216"/>
      <c r="N434" s="217"/>
      <c r="O434" s="217"/>
      <c r="P434" s="217"/>
      <c r="Q434" s="217"/>
      <c r="R434" s="217"/>
      <c r="S434" s="217"/>
      <c r="T434" s="218"/>
      <c r="AT434" s="212" t="s">
        <v>204</v>
      </c>
      <c r="AU434" s="212" t="s">
        <v>84</v>
      </c>
      <c r="AV434" s="13" t="s">
        <v>84</v>
      </c>
      <c r="AW434" s="13" t="s">
        <v>39</v>
      </c>
      <c r="AX434" s="13" t="s">
        <v>76</v>
      </c>
      <c r="AY434" s="212" t="s">
        <v>139</v>
      </c>
    </row>
    <row r="435" spans="2:65" s="12" customFormat="1" ht="13.5">
      <c r="B435" s="203"/>
      <c r="D435" s="198" t="s">
        <v>204</v>
      </c>
      <c r="E435" s="204" t="s">
        <v>5</v>
      </c>
      <c r="F435" s="205" t="s">
        <v>268</v>
      </c>
      <c r="H435" s="206" t="s">
        <v>5</v>
      </c>
      <c r="I435" s="207"/>
      <c r="L435" s="203"/>
      <c r="M435" s="208"/>
      <c r="N435" s="209"/>
      <c r="O435" s="209"/>
      <c r="P435" s="209"/>
      <c r="Q435" s="209"/>
      <c r="R435" s="209"/>
      <c r="S435" s="209"/>
      <c r="T435" s="210"/>
      <c r="AT435" s="206" t="s">
        <v>204</v>
      </c>
      <c r="AU435" s="206" t="s">
        <v>84</v>
      </c>
      <c r="AV435" s="12" t="s">
        <v>82</v>
      </c>
      <c r="AW435" s="12" t="s">
        <v>39</v>
      </c>
      <c r="AX435" s="12" t="s">
        <v>76</v>
      </c>
      <c r="AY435" s="206" t="s">
        <v>139</v>
      </c>
    </row>
    <row r="436" spans="2:65" s="13" customFormat="1" ht="13.5">
      <c r="B436" s="211"/>
      <c r="D436" s="198" t="s">
        <v>204</v>
      </c>
      <c r="E436" s="212" t="s">
        <v>5</v>
      </c>
      <c r="F436" s="213" t="s">
        <v>737</v>
      </c>
      <c r="H436" s="214">
        <v>19.8</v>
      </c>
      <c r="I436" s="215"/>
      <c r="L436" s="211"/>
      <c r="M436" s="216"/>
      <c r="N436" s="217"/>
      <c r="O436" s="217"/>
      <c r="P436" s="217"/>
      <c r="Q436" s="217"/>
      <c r="R436" s="217"/>
      <c r="S436" s="217"/>
      <c r="T436" s="218"/>
      <c r="AT436" s="212" t="s">
        <v>204</v>
      </c>
      <c r="AU436" s="212" t="s">
        <v>84</v>
      </c>
      <c r="AV436" s="13" t="s">
        <v>84</v>
      </c>
      <c r="AW436" s="13" t="s">
        <v>39</v>
      </c>
      <c r="AX436" s="13" t="s">
        <v>76</v>
      </c>
      <c r="AY436" s="212" t="s">
        <v>139</v>
      </c>
    </row>
    <row r="437" spans="2:65" s="13" customFormat="1" ht="13.5">
      <c r="B437" s="211"/>
      <c r="D437" s="198" t="s">
        <v>204</v>
      </c>
      <c r="E437" s="212" t="s">
        <v>5</v>
      </c>
      <c r="F437" s="213" t="s">
        <v>239</v>
      </c>
      <c r="H437" s="214">
        <v>-1.6</v>
      </c>
      <c r="I437" s="215"/>
      <c r="L437" s="211"/>
      <c r="M437" s="216"/>
      <c r="N437" s="217"/>
      <c r="O437" s="217"/>
      <c r="P437" s="217"/>
      <c r="Q437" s="217"/>
      <c r="R437" s="217"/>
      <c r="S437" s="217"/>
      <c r="T437" s="218"/>
      <c r="AT437" s="212" t="s">
        <v>204</v>
      </c>
      <c r="AU437" s="212" t="s">
        <v>84</v>
      </c>
      <c r="AV437" s="13" t="s">
        <v>84</v>
      </c>
      <c r="AW437" s="13" t="s">
        <v>39</v>
      </c>
      <c r="AX437" s="13" t="s">
        <v>76</v>
      </c>
      <c r="AY437" s="212" t="s">
        <v>139</v>
      </c>
    </row>
    <row r="438" spans="2:65" s="13" customFormat="1" ht="13.5">
      <c r="B438" s="211"/>
      <c r="D438" s="198" t="s">
        <v>204</v>
      </c>
      <c r="E438" s="212" t="s">
        <v>5</v>
      </c>
      <c r="F438" s="213" t="s">
        <v>738</v>
      </c>
      <c r="H438" s="214">
        <v>0.15</v>
      </c>
      <c r="I438" s="215"/>
      <c r="L438" s="211"/>
      <c r="M438" s="216"/>
      <c r="N438" s="217"/>
      <c r="O438" s="217"/>
      <c r="P438" s="217"/>
      <c r="Q438" s="217"/>
      <c r="R438" s="217"/>
      <c r="S438" s="217"/>
      <c r="T438" s="218"/>
      <c r="AT438" s="212" t="s">
        <v>204</v>
      </c>
      <c r="AU438" s="212" t="s">
        <v>84</v>
      </c>
      <c r="AV438" s="13" t="s">
        <v>84</v>
      </c>
      <c r="AW438" s="13" t="s">
        <v>39</v>
      </c>
      <c r="AX438" s="13" t="s">
        <v>76</v>
      </c>
      <c r="AY438" s="212" t="s">
        <v>139</v>
      </c>
    </row>
    <row r="439" spans="2:65" s="12" customFormat="1" ht="13.5">
      <c r="B439" s="203"/>
      <c r="D439" s="198" t="s">
        <v>204</v>
      </c>
      <c r="E439" s="204" t="s">
        <v>5</v>
      </c>
      <c r="F439" s="205" t="s">
        <v>720</v>
      </c>
      <c r="H439" s="206" t="s">
        <v>5</v>
      </c>
      <c r="I439" s="207"/>
      <c r="L439" s="203"/>
      <c r="M439" s="208"/>
      <c r="N439" s="209"/>
      <c r="O439" s="209"/>
      <c r="P439" s="209"/>
      <c r="Q439" s="209"/>
      <c r="R439" s="209"/>
      <c r="S439" s="209"/>
      <c r="T439" s="210"/>
      <c r="AT439" s="206" t="s">
        <v>204</v>
      </c>
      <c r="AU439" s="206" t="s">
        <v>84</v>
      </c>
      <c r="AV439" s="12" t="s">
        <v>82</v>
      </c>
      <c r="AW439" s="12" t="s">
        <v>39</v>
      </c>
      <c r="AX439" s="12" t="s">
        <v>76</v>
      </c>
      <c r="AY439" s="206" t="s">
        <v>139</v>
      </c>
    </row>
    <row r="440" spans="2:65" s="13" customFormat="1" ht="13.5">
      <c r="B440" s="211"/>
      <c r="D440" s="198" t="s">
        <v>204</v>
      </c>
      <c r="E440" s="212" t="s">
        <v>5</v>
      </c>
      <c r="F440" s="213" t="s">
        <v>739</v>
      </c>
      <c r="H440" s="214">
        <v>1.26</v>
      </c>
      <c r="I440" s="215"/>
      <c r="L440" s="211"/>
      <c r="M440" s="216"/>
      <c r="N440" s="217"/>
      <c r="O440" s="217"/>
      <c r="P440" s="217"/>
      <c r="Q440" s="217"/>
      <c r="R440" s="217"/>
      <c r="S440" s="217"/>
      <c r="T440" s="218"/>
      <c r="AT440" s="212" t="s">
        <v>204</v>
      </c>
      <c r="AU440" s="212" t="s">
        <v>84</v>
      </c>
      <c r="AV440" s="13" t="s">
        <v>84</v>
      </c>
      <c r="AW440" s="13" t="s">
        <v>39</v>
      </c>
      <c r="AX440" s="13" t="s">
        <v>76</v>
      </c>
      <c r="AY440" s="212" t="s">
        <v>139</v>
      </c>
    </row>
    <row r="441" spans="2:65" s="14" customFormat="1" ht="13.5">
      <c r="B441" s="219"/>
      <c r="D441" s="194" t="s">
        <v>204</v>
      </c>
      <c r="E441" s="220" t="s">
        <v>5</v>
      </c>
      <c r="F441" s="221" t="s">
        <v>207</v>
      </c>
      <c r="H441" s="222">
        <v>29.81</v>
      </c>
      <c r="I441" s="223"/>
      <c r="L441" s="219"/>
      <c r="M441" s="224"/>
      <c r="N441" s="225"/>
      <c r="O441" s="225"/>
      <c r="P441" s="225"/>
      <c r="Q441" s="225"/>
      <c r="R441" s="225"/>
      <c r="S441" s="225"/>
      <c r="T441" s="226"/>
      <c r="AT441" s="227" t="s">
        <v>204</v>
      </c>
      <c r="AU441" s="227" t="s">
        <v>84</v>
      </c>
      <c r="AV441" s="14" t="s">
        <v>138</v>
      </c>
      <c r="AW441" s="14" t="s">
        <v>39</v>
      </c>
      <c r="AX441" s="14" t="s">
        <v>82</v>
      </c>
      <c r="AY441" s="227" t="s">
        <v>139</v>
      </c>
    </row>
    <row r="442" spans="2:65" s="1" customFormat="1" ht="22.5" customHeight="1">
      <c r="B442" s="181"/>
      <c r="C442" s="228" t="s">
        <v>740</v>
      </c>
      <c r="D442" s="228" t="s">
        <v>219</v>
      </c>
      <c r="E442" s="229" t="s">
        <v>741</v>
      </c>
      <c r="F442" s="230" t="s">
        <v>742</v>
      </c>
      <c r="G442" s="231" t="s">
        <v>234</v>
      </c>
      <c r="H442" s="232">
        <v>32.790999999999997</v>
      </c>
      <c r="I442" s="233"/>
      <c r="J442" s="234">
        <f>ROUND(I442*H442,2)</f>
        <v>0</v>
      </c>
      <c r="K442" s="230" t="s">
        <v>5</v>
      </c>
      <c r="L442" s="235"/>
      <c r="M442" s="236" t="s">
        <v>5</v>
      </c>
      <c r="N442" s="237" t="s">
        <v>47</v>
      </c>
      <c r="O442" s="42"/>
      <c r="P442" s="191">
        <f>O442*H442</f>
        <v>0</v>
      </c>
      <c r="Q442" s="191">
        <v>1.18E-2</v>
      </c>
      <c r="R442" s="191">
        <f>Q442*H442</f>
        <v>0.38693379999999994</v>
      </c>
      <c r="S442" s="191">
        <v>0</v>
      </c>
      <c r="T442" s="192">
        <f>S442*H442</f>
        <v>0</v>
      </c>
      <c r="AR442" s="24" t="s">
        <v>379</v>
      </c>
      <c r="AT442" s="24" t="s">
        <v>219</v>
      </c>
      <c r="AU442" s="24" t="s">
        <v>84</v>
      </c>
      <c r="AY442" s="24" t="s">
        <v>139</v>
      </c>
      <c r="BE442" s="193">
        <f>IF(N442="základní",J442,0)</f>
        <v>0</v>
      </c>
      <c r="BF442" s="193">
        <f>IF(N442="snížená",J442,0)</f>
        <v>0</v>
      </c>
      <c r="BG442" s="193">
        <f>IF(N442="zákl. přenesená",J442,0)</f>
        <v>0</v>
      </c>
      <c r="BH442" s="193">
        <f>IF(N442="sníž. přenesená",J442,0)</f>
        <v>0</v>
      </c>
      <c r="BI442" s="193">
        <f>IF(N442="nulová",J442,0)</f>
        <v>0</v>
      </c>
      <c r="BJ442" s="24" t="s">
        <v>82</v>
      </c>
      <c r="BK442" s="193">
        <f>ROUND(I442*H442,2)</f>
        <v>0</v>
      </c>
      <c r="BL442" s="24" t="s">
        <v>293</v>
      </c>
      <c r="BM442" s="24" t="s">
        <v>743</v>
      </c>
    </row>
    <row r="443" spans="2:65" s="1" customFormat="1" ht="13.5">
      <c r="B443" s="41"/>
      <c r="D443" s="198" t="s">
        <v>146</v>
      </c>
      <c r="F443" s="199" t="s">
        <v>742</v>
      </c>
      <c r="I443" s="196"/>
      <c r="L443" s="41"/>
      <c r="M443" s="197"/>
      <c r="N443" s="42"/>
      <c r="O443" s="42"/>
      <c r="P443" s="42"/>
      <c r="Q443" s="42"/>
      <c r="R443" s="42"/>
      <c r="S443" s="42"/>
      <c r="T443" s="70"/>
      <c r="AT443" s="24" t="s">
        <v>146</v>
      </c>
      <c r="AU443" s="24" t="s">
        <v>84</v>
      </c>
    </row>
    <row r="444" spans="2:65" s="13" customFormat="1" ht="13.5">
      <c r="B444" s="211"/>
      <c r="D444" s="198" t="s">
        <v>204</v>
      </c>
      <c r="E444" s="212" t="s">
        <v>5</v>
      </c>
      <c r="F444" s="213" t="s">
        <v>744</v>
      </c>
      <c r="H444" s="214">
        <v>32.790999999999997</v>
      </c>
      <c r="I444" s="215"/>
      <c r="L444" s="211"/>
      <c r="M444" s="216"/>
      <c r="N444" s="217"/>
      <c r="O444" s="217"/>
      <c r="P444" s="217"/>
      <c r="Q444" s="217"/>
      <c r="R444" s="217"/>
      <c r="S444" s="217"/>
      <c r="T444" s="218"/>
      <c r="AT444" s="212" t="s">
        <v>204</v>
      </c>
      <c r="AU444" s="212" t="s">
        <v>84</v>
      </c>
      <c r="AV444" s="13" t="s">
        <v>84</v>
      </c>
      <c r="AW444" s="13" t="s">
        <v>39</v>
      </c>
      <c r="AX444" s="13" t="s">
        <v>76</v>
      </c>
      <c r="AY444" s="212" t="s">
        <v>139</v>
      </c>
    </row>
    <row r="445" spans="2:65" s="14" customFormat="1" ht="13.5">
      <c r="B445" s="219"/>
      <c r="D445" s="194" t="s">
        <v>204</v>
      </c>
      <c r="E445" s="220" t="s">
        <v>5</v>
      </c>
      <c r="F445" s="221" t="s">
        <v>207</v>
      </c>
      <c r="H445" s="222">
        <v>32.790999999999997</v>
      </c>
      <c r="I445" s="223"/>
      <c r="L445" s="219"/>
      <c r="M445" s="224"/>
      <c r="N445" s="225"/>
      <c r="O445" s="225"/>
      <c r="P445" s="225"/>
      <c r="Q445" s="225"/>
      <c r="R445" s="225"/>
      <c r="S445" s="225"/>
      <c r="T445" s="226"/>
      <c r="AT445" s="227" t="s">
        <v>204</v>
      </c>
      <c r="AU445" s="227" t="s">
        <v>84</v>
      </c>
      <c r="AV445" s="14" t="s">
        <v>138</v>
      </c>
      <c r="AW445" s="14" t="s">
        <v>39</v>
      </c>
      <c r="AX445" s="14" t="s">
        <v>82</v>
      </c>
      <c r="AY445" s="227" t="s">
        <v>139</v>
      </c>
    </row>
    <row r="446" spans="2:65" s="1" customFormat="1" ht="22.5" customHeight="1">
      <c r="B446" s="181"/>
      <c r="C446" s="182" t="s">
        <v>745</v>
      </c>
      <c r="D446" s="182" t="s">
        <v>141</v>
      </c>
      <c r="E446" s="183" t="s">
        <v>746</v>
      </c>
      <c r="F446" s="184" t="s">
        <v>747</v>
      </c>
      <c r="G446" s="185" t="s">
        <v>245</v>
      </c>
      <c r="H446" s="186">
        <v>23.4</v>
      </c>
      <c r="I446" s="187"/>
      <c r="J446" s="188">
        <f>ROUND(I446*H446,2)</f>
        <v>0</v>
      </c>
      <c r="K446" s="184" t="s">
        <v>201</v>
      </c>
      <c r="L446" s="41"/>
      <c r="M446" s="189" t="s">
        <v>5</v>
      </c>
      <c r="N446" s="190" t="s">
        <v>47</v>
      </c>
      <c r="O446" s="42"/>
      <c r="P446" s="191">
        <f>O446*H446</f>
        <v>0</v>
      </c>
      <c r="Q446" s="191">
        <v>2.5999999999999998E-4</v>
      </c>
      <c r="R446" s="191">
        <f>Q446*H446</f>
        <v>6.0839999999999991E-3</v>
      </c>
      <c r="S446" s="191">
        <v>0</v>
      </c>
      <c r="T446" s="192">
        <f>S446*H446</f>
        <v>0</v>
      </c>
      <c r="AR446" s="24" t="s">
        <v>293</v>
      </c>
      <c r="AT446" s="24" t="s">
        <v>141</v>
      </c>
      <c r="AU446" s="24" t="s">
        <v>84</v>
      </c>
      <c r="AY446" s="24" t="s">
        <v>139</v>
      </c>
      <c r="BE446" s="193">
        <f>IF(N446="základní",J446,0)</f>
        <v>0</v>
      </c>
      <c r="BF446" s="193">
        <f>IF(N446="snížená",J446,0)</f>
        <v>0</v>
      </c>
      <c r="BG446" s="193">
        <f>IF(N446="zákl. přenesená",J446,0)</f>
        <v>0</v>
      </c>
      <c r="BH446" s="193">
        <f>IF(N446="sníž. přenesená",J446,0)</f>
        <v>0</v>
      </c>
      <c r="BI446" s="193">
        <f>IF(N446="nulová",J446,0)</f>
        <v>0</v>
      </c>
      <c r="BJ446" s="24" t="s">
        <v>82</v>
      </c>
      <c r="BK446" s="193">
        <f>ROUND(I446*H446,2)</f>
        <v>0</v>
      </c>
      <c r="BL446" s="24" t="s">
        <v>293</v>
      </c>
      <c r="BM446" s="24" t="s">
        <v>748</v>
      </c>
    </row>
    <row r="447" spans="2:65" s="1" customFormat="1" ht="13.5">
      <c r="B447" s="41"/>
      <c r="D447" s="198" t="s">
        <v>146</v>
      </c>
      <c r="F447" s="199" t="s">
        <v>749</v>
      </c>
      <c r="I447" s="196"/>
      <c r="L447" s="41"/>
      <c r="M447" s="197"/>
      <c r="N447" s="42"/>
      <c r="O447" s="42"/>
      <c r="P447" s="42"/>
      <c r="Q447" s="42"/>
      <c r="R447" s="42"/>
      <c r="S447" s="42"/>
      <c r="T447" s="70"/>
      <c r="AT447" s="24" t="s">
        <v>146</v>
      </c>
      <c r="AU447" s="24" t="s">
        <v>84</v>
      </c>
    </row>
    <row r="448" spans="2:65" s="12" customFormat="1" ht="13.5">
      <c r="B448" s="203"/>
      <c r="D448" s="198" t="s">
        <v>204</v>
      </c>
      <c r="E448" s="204" t="s">
        <v>5</v>
      </c>
      <c r="F448" s="205" t="s">
        <v>314</v>
      </c>
      <c r="H448" s="206" t="s">
        <v>5</v>
      </c>
      <c r="I448" s="207"/>
      <c r="L448" s="203"/>
      <c r="M448" s="208"/>
      <c r="N448" s="209"/>
      <c r="O448" s="209"/>
      <c r="P448" s="209"/>
      <c r="Q448" s="209"/>
      <c r="R448" s="209"/>
      <c r="S448" s="209"/>
      <c r="T448" s="210"/>
      <c r="AT448" s="206" t="s">
        <v>204</v>
      </c>
      <c r="AU448" s="206" t="s">
        <v>84</v>
      </c>
      <c r="AV448" s="12" t="s">
        <v>82</v>
      </c>
      <c r="AW448" s="12" t="s">
        <v>39</v>
      </c>
      <c r="AX448" s="12" t="s">
        <v>76</v>
      </c>
      <c r="AY448" s="206" t="s">
        <v>139</v>
      </c>
    </row>
    <row r="449" spans="2:65" s="13" customFormat="1" ht="13.5">
      <c r="B449" s="211"/>
      <c r="D449" s="198" t="s">
        <v>204</v>
      </c>
      <c r="E449" s="212" t="s">
        <v>5</v>
      </c>
      <c r="F449" s="213" t="s">
        <v>750</v>
      </c>
      <c r="H449" s="214">
        <v>9.3000000000000007</v>
      </c>
      <c r="I449" s="215"/>
      <c r="L449" s="211"/>
      <c r="M449" s="216"/>
      <c r="N449" s="217"/>
      <c r="O449" s="217"/>
      <c r="P449" s="217"/>
      <c r="Q449" s="217"/>
      <c r="R449" s="217"/>
      <c r="S449" s="217"/>
      <c r="T449" s="218"/>
      <c r="AT449" s="212" t="s">
        <v>204</v>
      </c>
      <c r="AU449" s="212" t="s">
        <v>84</v>
      </c>
      <c r="AV449" s="13" t="s">
        <v>84</v>
      </c>
      <c r="AW449" s="13" t="s">
        <v>39</v>
      </c>
      <c r="AX449" s="13" t="s">
        <v>76</v>
      </c>
      <c r="AY449" s="212" t="s">
        <v>139</v>
      </c>
    </row>
    <row r="450" spans="2:65" s="13" customFormat="1" ht="13.5">
      <c r="B450" s="211"/>
      <c r="D450" s="198" t="s">
        <v>204</v>
      </c>
      <c r="E450" s="212" t="s">
        <v>5</v>
      </c>
      <c r="F450" s="213" t="s">
        <v>751</v>
      </c>
      <c r="H450" s="214">
        <v>-0.8</v>
      </c>
      <c r="I450" s="215"/>
      <c r="L450" s="211"/>
      <c r="M450" s="216"/>
      <c r="N450" s="217"/>
      <c r="O450" s="217"/>
      <c r="P450" s="217"/>
      <c r="Q450" s="217"/>
      <c r="R450" s="217"/>
      <c r="S450" s="217"/>
      <c r="T450" s="218"/>
      <c r="AT450" s="212" t="s">
        <v>204</v>
      </c>
      <c r="AU450" s="212" t="s">
        <v>84</v>
      </c>
      <c r="AV450" s="13" t="s">
        <v>84</v>
      </c>
      <c r="AW450" s="13" t="s">
        <v>39</v>
      </c>
      <c r="AX450" s="13" t="s">
        <v>76</v>
      </c>
      <c r="AY450" s="212" t="s">
        <v>139</v>
      </c>
    </row>
    <row r="451" spans="2:65" s="12" customFormat="1" ht="13.5">
      <c r="B451" s="203"/>
      <c r="D451" s="198" t="s">
        <v>204</v>
      </c>
      <c r="E451" s="204" t="s">
        <v>5</v>
      </c>
      <c r="F451" s="205" t="s">
        <v>268</v>
      </c>
      <c r="H451" s="206" t="s">
        <v>5</v>
      </c>
      <c r="I451" s="207"/>
      <c r="L451" s="203"/>
      <c r="M451" s="208"/>
      <c r="N451" s="209"/>
      <c r="O451" s="209"/>
      <c r="P451" s="209"/>
      <c r="Q451" s="209"/>
      <c r="R451" s="209"/>
      <c r="S451" s="209"/>
      <c r="T451" s="210"/>
      <c r="AT451" s="206" t="s">
        <v>204</v>
      </c>
      <c r="AU451" s="206" t="s">
        <v>84</v>
      </c>
      <c r="AV451" s="12" t="s">
        <v>82</v>
      </c>
      <c r="AW451" s="12" t="s">
        <v>39</v>
      </c>
      <c r="AX451" s="12" t="s">
        <v>76</v>
      </c>
      <c r="AY451" s="206" t="s">
        <v>139</v>
      </c>
    </row>
    <row r="452" spans="2:65" s="13" customFormat="1" ht="13.5">
      <c r="B452" s="211"/>
      <c r="D452" s="198" t="s">
        <v>204</v>
      </c>
      <c r="E452" s="212" t="s">
        <v>5</v>
      </c>
      <c r="F452" s="213" t="s">
        <v>752</v>
      </c>
      <c r="H452" s="214">
        <v>9.9</v>
      </c>
      <c r="I452" s="215"/>
      <c r="L452" s="211"/>
      <c r="M452" s="216"/>
      <c r="N452" s="217"/>
      <c r="O452" s="217"/>
      <c r="P452" s="217"/>
      <c r="Q452" s="217"/>
      <c r="R452" s="217"/>
      <c r="S452" s="217"/>
      <c r="T452" s="218"/>
      <c r="AT452" s="212" t="s">
        <v>204</v>
      </c>
      <c r="AU452" s="212" t="s">
        <v>84</v>
      </c>
      <c r="AV452" s="13" t="s">
        <v>84</v>
      </c>
      <c r="AW452" s="13" t="s">
        <v>39</v>
      </c>
      <c r="AX452" s="13" t="s">
        <v>76</v>
      </c>
      <c r="AY452" s="212" t="s">
        <v>139</v>
      </c>
    </row>
    <row r="453" spans="2:65" s="13" customFormat="1" ht="13.5">
      <c r="B453" s="211"/>
      <c r="D453" s="198" t="s">
        <v>204</v>
      </c>
      <c r="E453" s="212" t="s">
        <v>5</v>
      </c>
      <c r="F453" s="213" t="s">
        <v>751</v>
      </c>
      <c r="H453" s="214">
        <v>-0.8</v>
      </c>
      <c r="I453" s="215"/>
      <c r="L453" s="211"/>
      <c r="M453" s="216"/>
      <c r="N453" s="217"/>
      <c r="O453" s="217"/>
      <c r="P453" s="217"/>
      <c r="Q453" s="217"/>
      <c r="R453" s="217"/>
      <c r="S453" s="217"/>
      <c r="T453" s="218"/>
      <c r="AT453" s="212" t="s">
        <v>204</v>
      </c>
      <c r="AU453" s="212" t="s">
        <v>84</v>
      </c>
      <c r="AV453" s="13" t="s">
        <v>84</v>
      </c>
      <c r="AW453" s="13" t="s">
        <v>39</v>
      </c>
      <c r="AX453" s="13" t="s">
        <v>76</v>
      </c>
      <c r="AY453" s="212" t="s">
        <v>139</v>
      </c>
    </row>
    <row r="454" spans="2:65" s="13" customFormat="1" ht="13.5">
      <c r="B454" s="211"/>
      <c r="D454" s="198" t="s">
        <v>204</v>
      </c>
      <c r="E454" s="212" t="s">
        <v>5</v>
      </c>
      <c r="F454" s="213" t="s">
        <v>753</v>
      </c>
      <c r="H454" s="214">
        <v>2.5</v>
      </c>
      <c r="I454" s="215"/>
      <c r="L454" s="211"/>
      <c r="M454" s="216"/>
      <c r="N454" s="217"/>
      <c r="O454" s="217"/>
      <c r="P454" s="217"/>
      <c r="Q454" s="217"/>
      <c r="R454" s="217"/>
      <c r="S454" s="217"/>
      <c r="T454" s="218"/>
      <c r="AT454" s="212" t="s">
        <v>204</v>
      </c>
      <c r="AU454" s="212" t="s">
        <v>84</v>
      </c>
      <c r="AV454" s="13" t="s">
        <v>84</v>
      </c>
      <c r="AW454" s="13" t="s">
        <v>39</v>
      </c>
      <c r="AX454" s="13" t="s">
        <v>76</v>
      </c>
      <c r="AY454" s="212" t="s">
        <v>139</v>
      </c>
    </row>
    <row r="455" spans="2:65" s="12" customFormat="1" ht="13.5">
      <c r="B455" s="203"/>
      <c r="D455" s="198" t="s">
        <v>204</v>
      </c>
      <c r="E455" s="204" t="s">
        <v>5</v>
      </c>
      <c r="F455" s="205" t="s">
        <v>720</v>
      </c>
      <c r="H455" s="206" t="s">
        <v>5</v>
      </c>
      <c r="I455" s="207"/>
      <c r="L455" s="203"/>
      <c r="M455" s="208"/>
      <c r="N455" s="209"/>
      <c r="O455" s="209"/>
      <c r="P455" s="209"/>
      <c r="Q455" s="209"/>
      <c r="R455" s="209"/>
      <c r="S455" s="209"/>
      <c r="T455" s="210"/>
      <c r="AT455" s="206" t="s">
        <v>204</v>
      </c>
      <c r="AU455" s="206" t="s">
        <v>84</v>
      </c>
      <c r="AV455" s="12" t="s">
        <v>82</v>
      </c>
      <c r="AW455" s="12" t="s">
        <v>39</v>
      </c>
      <c r="AX455" s="12" t="s">
        <v>76</v>
      </c>
      <c r="AY455" s="206" t="s">
        <v>139</v>
      </c>
    </row>
    <row r="456" spans="2:65" s="13" customFormat="1" ht="13.5">
      <c r="B456" s="211"/>
      <c r="D456" s="198" t="s">
        <v>204</v>
      </c>
      <c r="E456" s="212" t="s">
        <v>5</v>
      </c>
      <c r="F456" s="213" t="s">
        <v>754</v>
      </c>
      <c r="H456" s="214">
        <v>3.3</v>
      </c>
      <c r="I456" s="215"/>
      <c r="L456" s="211"/>
      <c r="M456" s="216"/>
      <c r="N456" s="217"/>
      <c r="O456" s="217"/>
      <c r="P456" s="217"/>
      <c r="Q456" s="217"/>
      <c r="R456" s="217"/>
      <c r="S456" s="217"/>
      <c r="T456" s="218"/>
      <c r="AT456" s="212" t="s">
        <v>204</v>
      </c>
      <c r="AU456" s="212" t="s">
        <v>84</v>
      </c>
      <c r="AV456" s="13" t="s">
        <v>84</v>
      </c>
      <c r="AW456" s="13" t="s">
        <v>39</v>
      </c>
      <c r="AX456" s="13" t="s">
        <v>76</v>
      </c>
      <c r="AY456" s="212" t="s">
        <v>139</v>
      </c>
    </row>
    <row r="457" spans="2:65" s="14" customFormat="1" ht="13.5">
      <c r="B457" s="219"/>
      <c r="D457" s="194" t="s">
        <v>204</v>
      </c>
      <c r="E457" s="220" t="s">
        <v>5</v>
      </c>
      <c r="F457" s="221" t="s">
        <v>207</v>
      </c>
      <c r="H457" s="222">
        <v>23.4</v>
      </c>
      <c r="I457" s="223"/>
      <c r="L457" s="219"/>
      <c r="M457" s="224"/>
      <c r="N457" s="225"/>
      <c r="O457" s="225"/>
      <c r="P457" s="225"/>
      <c r="Q457" s="225"/>
      <c r="R457" s="225"/>
      <c r="S457" s="225"/>
      <c r="T457" s="226"/>
      <c r="AT457" s="227" t="s">
        <v>204</v>
      </c>
      <c r="AU457" s="227" t="s">
        <v>84</v>
      </c>
      <c r="AV457" s="14" t="s">
        <v>138</v>
      </c>
      <c r="AW457" s="14" t="s">
        <v>39</v>
      </c>
      <c r="AX457" s="14" t="s">
        <v>82</v>
      </c>
      <c r="AY457" s="227" t="s">
        <v>139</v>
      </c>
    </row>
    <row r="458" spans="2:65" s="1" customFormat="1" ht="22.5" customHeight="1">
      <c r="B458" s="181"/>
      <c r="C458" s="182" t="s">
        <v>755</v>
      </c>
      <c r="D458" s="182" t="s">
        <v>141</v>
      </c>
      <c r="E458" s="183" t="s">
        <v>756</v>
      </c>
      <c r="F458" s="184" t="s">
        <v>757</v>
      </c>
      <c r="G458" s="185" t="s">
        <v>234</v>
      </c>
      <c r="H458" s="186">
        <v>29.81</v>
      </c>
      <c r="I458" s="187"/>
      <c r="J458" s="188">
        <f>ROUND(I458*H458,2)</f>
        <v>0</v>
      </c>
      <c r="K458" s="184" t="s">
        <v>201</v>
      </c>
      <c r="L458" s="41"/>
      <c r="M458" s="189" t="s">
        <v>5</v>
      </c>
      <c r="N458" s="190" t="s">
        <v>47</v>
      </c>
      <c r="O458" s="42"/>
      <c r="P458" s="191">
        <f>O458*H458</f>
        <v>0</v>
      </c>
      <c r="Q458" s="191">
        <v>2.9999999999999997E-4</v>
      </c>
      <c r="R458" s="191">
        <f>Q458*H458</f>
        <v>8.9429999999999996E-3</v>
      </c>
      <c r="S458" s="191">
        <v>0</v>
      </c>
      <c r="T458" s="192">
        <f>S458*H458</f>
        <v>0</v>
      </c>
      <c r="AR458" s="24" t="s">
        <v>293</v>
      </c>
      <c r="AT458" s="24" t="s">
        <v>141</v>
      </c>
      <c r="AU458" s="24" t="s">
        <v>84</v>
      </c>
      <c r="AY458" s="24" t="s">
        <v>139</v>
      </c>
      <c r="BE458" s="193">
        <f>IF(N458="základní",J458,0)</f>
        <v>0</v>
      </c>
      <c r="BF458" s="193">
        <f>IF(N458="snížená",J458,0)</f>
        <v>0</v>
      </c>
      <c r="BG458" s="193">
        <f>IF(N458="zákl. přenesená",J458,0)</f>
        <v>0</v>
      </c>
      <c r="BH458" s="193">
        <f>IF(N458="sníž. přenesená",J458,0)</f>
        <v>0</v>
      </c>
      <c r="BI458" s="193">
        <f>IF(N458="nulová",J458,0)</f>
        <v>0</v>
      </c>
      <c r="BJ458" s="24" t="s">
        <v>82</v>
      </c>
      <c r="BK458" s="193">
        <f>ROUND(I458*H458,2)</f>
        <v>0</v>
      </c>
      <c r="BL458" s="24" t="s">
        <v>293</v>
      </c>
      <c r="BM458" s="24" t="s">
        <v>758</v>
      </c>
    </row>
    <row r="459" spans="2:65" s="1" customFormat="1" ht="13.5">
      <c r="B459" s="41"/>
      <c r="D459" s="194" t="s">
        <v>146</v>
      </c>
      <c r="F459" s="195" t="s">
        <v>759</v>
      </c>
      <c r="I459" s="196"/>
      <c r="L459" s="41"/>
      <c r="M459" s="197"/>
      <c r="N459" s="42"/>
      <c r="O459" s="42"/>
      <c r="P459" s="42"/>
      <c r="Q459" s="42"/>
      <c r="R459" s="42"/>
      <c r="S459" s="42"/>
      <c r="T459" s="70"/>
      <c r="AT459" s="24" t="s">
        <v>146</v>
      </c>
      <c r="AU459" s="24" t="s">
        <v>84</v>
      </c>
    </row>
    <row r="460" spans="2:65" s="1" customFormat="1" ht="22.5" customHeight="1">
      <c r="B460" s="181"/>
      <c r="C460" s="182" t="s">
        <v>760</v>
      </c>
      <c r="D460" s="182" t="s">
        <v>141</v>
      </c>
      <c r="E460" s="183" t="s">
        <v>761</v>
      </c>
      <c r="F460" s="184" t="s">
        <v>762</v>
      </c>
      <c r="G460" s="185" t="s">
        <v>245</v>
      </c>
      <c r="H460" s="186">
        <v>17.600000000000001</v>
      </c>
      <c r="I460" s="187"/>
      <c r="J460" s="188">
        <f>ROUND(I460*H460,2)</f>
        <v>0</v>
      </c>
      <c r="K460" s="184" t="s">
        <v>201</v>
      </c>
      <c r="L460" s="41"/>
      <c r="M460" s="189" t="s">
        <v>5</v>
      </c>
      <c r="N460" s="190" t="s">
        <v>47</v>
      </c>
      <c r="O460" s="42"/>
      <c r="P460" s="191">
        <f>O460*H460</f>
        <v>0</v>
      </c>
      <c r="Q460" s="191">
        <v>3.0000000000000001E-5</v>
      </c>
      <c r="R460" s="191">
        <f>Q460*H460</f>
        <v>5.2800000000000004E-4</v>
      </c>
      <c r="S460" s="191">
        <v>0</v>
      </c>
      <c r="T460" s="192">
        <f>S460*H460</f>
        <v>0</v>
      </c>
      <c r="AR460" s="24" t="s">
        <v>293</v>
      </c>
      <c r="AT460" s="24" t="s">
        <v>141</v>
      </c>
      <c r="AU460" s="24" t="s">
        <v>84</v>
      </c>
      <c r="AY460" s="24" t="s">
        <v>139</v>
      </c>
      <c r="BE460" s="193">
        <f>IF(N460="základní",J460,0)</f>
        <v>0</v>
      </c>
      <c r="BF460" s="193">
        <f>IF(N460="snížená",J460,0)</f>
        <v>0</v>
      </c>
      <c r="BG460" s="193">
        <f>IF(N460="zákl. přenesená",J460,0)</f>
        <v>0</v>
      </c>
      <c r="BH460" s="193">
        <f>IF(N460="sníž. přenesená",J460,0)</f>
        <v>0</v>
      </c>
      <c r="BI460" s="193">
        <f>IF(N460="nulová",J460,0)</f>
        <v>0</v>
      </c>
      <c r="BJ460" s="24" t="s">
        <v>82</v>
      </c>
      <c r="BK460" s="193">
        <f>ROUND(I460*H460,2)</f>
        <v>0</v>
      </c>
      <c r="BL460" s="24" t="s">
        <v>293</v>
      </c>
      <c r="BM460" s="24" t="s">
        <v>763</v>
      </c>
    </row>
    <row r="461" spans="2:65" s="1" customFormat="1" ht="13.5">
      <c r="B461" s="41"/>
      <c r="D461" s="198" t="s">
        <v>146</v>
      </c>
      <c r="F461" s="199" t="s">
        <v>764</v>
      </c>
      <c r="I461" s="196"/>
      <c r="L461" s="41"/>
      <c r="M461" s="197"/>
      <c r="N461" s="42"/>
      <c r="O461" s="42"/>
      <c r="P461" s="42"/>
      <c r="Q461" s="42"/>
      <c r="R461" s="42"/>
      <c r="S461" s="42"/>
      <c r="T461" s="70"/>
      <c r="AT461" s="24" t="s">
        <v>146</v>
      </c>
      <c r="AU461" s="24" t="s">
        <v>84</v>
      </c>
    </row>
    <row r="462" spans="2:65" s="12" customFormat="1" ht="13.5">
      <c r="B462" s="203"/>
      <c r="D462" s="198" t="s">
        <v>204</v>
      </c>
      <c r="E462" s="204" t="s">
        <v>5</v>
      </c>
      <c r="F462" s="205" t="s">
        <v>314</v>
      </c>
      <c r="H462" s="206" t="s">
        <v>5</v>
      </c>
      <c r="I462" s="207"/>
      <c r="L462" s="203"/>
      <c r="M462" s="208"/>
      <c r="N462" s="209"/>
      <c r="O462" s="209"/>
      <c r="P462" s="209"/>
      <c r="Q462" s="209"/>
      <c r="R462" s="209"/>
      <c r="S462" s="209"/>
      <c r="T462" s="210"/>
      <c r="AT462" s="206" t="s">
        <v>204</v>
      </c>
      <c r="AU462" s="206" t="s">
        <v>84</v>
      </c>
      <c r="AV462" s="12" t="s">
        <v>82</v>
      </c>
      <c r="AW462" s="12" t="s">
        <v>39</v>
      </c>
      <c r="AX462" s="12" t="s">
        <v>76</v>
      </c>
      <c r="AY462" s="206" t="s">
        <v>139</v>
      </c>
    </row>
    <row r="463" spans="2:65" s="13" customFormat="1" ht="13.5">
      <c r="B463" s="211"/>
      <c r="D463" s="198" t="s">
        <v>204</v>
      </c>
      <c r="E463" s="212" t="s">
        <v>5</v>
      </c>
      <c r="F463" s="213" t="s">
        <v>750</v>
      </c>
      <c r="H463" s="214">
        <v>9.3000000000000007</v>
      </c>
      <c r="I463" s="215"/>
      <c r="L463" s="211"/>
      <c r="M463" s="216"/>
      <c r="N463" s="217"/>
      <c r="O463" s="217"/>
      <c r="P463" s="217"/>
      <c r="Q463" s="217"/>
      <c r="R463" s="217"/>
      <c r="S463" s="217"/>
      <c r="T463" s="218"/>
      <c r="AT463" s="212" t="s">
        <v>204</v>
      </c>
      <c r="AU463" s="212" t="s">
        <v>84</v>
      </c>
      <c r="AV463" s="13" t="s">
        <v>84</v>
      </c>
      <c r="AW463" s="13" t="s">
        <v>39</v>
      </c>
      <c r="AX463" s="13" t="s">
        <v>76</v>
      </c>
      <c r="AY463" s="212" t="s">
        <v>139</v>
      </c>
    </row>
    <row r="464" spans="2:65" s="13" customFormat="1" ht="13.5">
      <c r="B464" s="211"/>
      <c r="D464" s="198" t="s">
        <v>204</v>
      </c>
      <c r="E464" s="212" t="s">
        <v>5</v>
      </c>
      <c r="F464" s="213" t="s">
        <v>751</v>
      </c>
      <c r="H464" s="214">
        <v>-0.8</v>
      </c>
      <c r="I464" s="215"/>
      <c r="L464" s="211"/>
      <c r="M464" s="216"/>
      <c r="N464" s="217"/>
      <c r="O464" s="217"/>
      <c r="P464" s="217"/>
      <c r="Q464" s="217"/>
      <c r="R464" s="217"/>
      <c r="S464" s="217"/>
      <c r="T464" s="218"/>
      <c r="AT464" s="212" t="s">
        <v>204</v>
      </c>
      <c r="AU464" s="212" t="s">
        <v>84</v>
      </c>
      <c r="AV464" s="13" t="s">
        <v>84</v>
      </c>
      <c r="AW464" s="13" t="s">
        <v>39</v>
      </c>
      <c r="AX464" s="13" t="s">
        <v>76</v>
      </c>
      <c r="AY464" s="212" t="s">
        <v>139</v>
      </c>
    </row>
    <row r="465" spans="2:65" s="12" customFormat="1" ht="13.5">
      <c r="B465" s="203"/>
      <c r="D465" s="198" t="s">
        <v>204</v>
      </c>
      <c r="E465" s="204" t="s">
        <v>5</v>
      </c>
      <c r="F465" s="205" t="s">
        <v>268</v>
      </c>
      <c r="H465" s="206" t="s">
        <v>5</v>
      </c>
      <c r="I465" s="207"/>
      <c r="L465" s="203"/>
      <c r="M465" s="208"/>
      <c r="N465" s="209"/>
      <c r="O465" s="209"/>
      <c r="P465" s="209"/>
      <c r="Q465" s="209"/>
      <c r="R465" s="209"/>
      <c r="S465" s="209"/>
      <c r="T465" s="210"/>
      <c r="AT465" s="206" t="s">
        <v>204</v>
      </c>
      <c r="AU465" s="206" t="s">
        <v>84</v>
      </c>
      <c r="AV465" s="12" t="s">
        <v>82</v>
      </c>
      <c r="AW465" s="12" t="s">
        <v>39</v>
      </c>
      <c r="AX465" s="12" t="s">
        <v>76</v>
      </c>
      <c r="AY465" s="206" t="s">
        <v>139</v>
      </c>
    </row>
    <row r="466" spans="2:65" s="13" customFormat="1" ht="13.5">
      <c r="B466" s="211"/>
      <c r="D466" s="198" t="s">
        <v>204</v>
      </c>
      <c r="E466" s="212" t="s">
        <v>5</v>
      </c>
      <c r="F466" s="213" t="s">
        <v>752</v>
      </c>
      <c r="H466" s="214">
        <v>9.9</v>
      </c>
      <c r="I466" s="215"/>
      <c r="L466" s="211"/>
      <c r="M466" s="216"/>
      <c r="N466" s="217"/>
      <c r="O466" s="217"/>
      <c r="P466" s="217"/>
      <c r="Q466" s="217"/>
      <c r="R466" s="217"/>
      <c r="S466" s="217"/>
      <c r="T466" s="218"/>
      <c r="AT466" s="212" t="s">
        <v>204</v>
      </c>
      <c r="AU466" s="212" t="s">
        <v>84</v>
      </c>
      <c r="AV466" s="13" t="s">
        <v>84</v>
      </c>
      <c r="AW466" s="13" t="s">
        <v>39</v>
      </c>
      <c r="AX466" s="13" t="s">
        <v>76</v>
      </c>
      <c r="AY466" s="212" t="s">
        <v>139</v>
      </c>
    </row>
    <row r="467" spans="2:65" s="13" customFormat="1" ht="13.5">
      <c r="B467" s="211"/>
      <c r="D467" s="198" t="s">
        <v>204</v>
      </c>
      <c r="E467" s="212" t="s">
        <v>5</v>
      </c>
      <c r="F467" s="213" t="s">
        <v>751</v>
      </c>
      <c r="H467" s="214">
        <v>-0.8</v>
      </c>
      <c r="I467" s="215"/>
      <c r="L467" s="211"/>
      <c r="M467" s="216"/>
      <c r="N467" s="217"/>
      <c r="O467" s="217"/>
      <c r="P467" s="217"/>
      <c r="Q467" s="217"/>
      <c r="R467" s="217"/>
      <c r="S467" s="217"/>
      <c r="T467" s="218"/>
      <c r="AT467" s="212" t="s">
        <v>204</v>
      </c>
      <c r="AU467" s="212" t="s">
        <v>84</v>
      </c>
      <c r="AV467" s="13" t="s">
        <v>84</v>
      </c>
      <c r="AW467" s="13" t="s">
        <v>39</v>
      </c>
      <c r="AX467" s="13" t="s">
        <v>76</v>
      </c>
      <c r="AY467" s="212" t="s">
        <v>139</v>
      </c>
    </row>
    <row r="468" spans="2:65" s="14" customFormat="1" ht="13.5">
      <c r="B468" s="219"/>
      <c r="D468" s="194" t="s">
        <v>204</v>
      </c>
      <c r="E468" s="220" t="s">
        <v>5</v>
      </c>
      <c r="F468" s="221" t="s">
        <v>207</v>
      </c>
      <c r="H468" s="222">
        <v>17.600000000000001</v>
      </c>
      <c r="I468" s="223"/>
      <c r="L468" s="219"/>
      <c r="M468" s="224"/>
      <c r="N468" s="225"/>
      <c r="O468" s="225"/>
      <c r="P468" s="225"/>
      <c r="Q468" s="225"/>
      <c r="R468" s="225"/>
      <c r="S468" s="225"/>
      <c r="T468" s="226"/>
      <c r="AT468" s="227" t="s">
        <v>204</v>
      </c>
      <c r="AU468" s="227" t="s">
        <v>84</v>
      </c>
      <c r="AV468" s="14" t="s">
        <v>138</v>
      </c>
      <c r="AW468" s="14" t="s">
        <v>39</v>
      </c>
      <c r="AX468" s="14" t="s">
        <v>82</v>
      </c>
      <c r="AY468" s="227" t="s">
        <v>139</v>
      </c>
    </row>
    <row r="469" spans="2:65" s="1" customFormat="1" ht="22.5" customHeight="1">
      <c r="B469" s="181"/>
      <c r="C469" s="182" t="s">
        <v>765</v>
      </c>
      <c r="D469" s="182" t="s">
        <v>141</v>
      </c>
      <c r="E469" s="183" t="s">
        <v>766</v>
      </c>
      <c r="F469" s="184" t="s">
        <v>767</v>
      </c>
      <c r="G469" s="185" t="s">
        <v>215</v>
      </c>
      <c r="H469" s="186">
        <v>0.498</v>
      </c>
      <c r="I469" s="187"/>
      <c r="J469" s="188">
        <f>ROUND(I469*H469,2)</f>
        <v>0</v>
      </c>
      <c r="K469" s="184" t="s">
        <v>201</v>
      </c>
      <c r="L469" s="41"/>
      <c r="M469" s="189" t="s">
        <v>5</v>
      </c>
      <c r="N469" s="190" t="s">
        <v>47</v>
      </c>
      <c r="O469" s="42"/>
      <c r="P469" s="191">
        <f>O469*H469</f>
        <v>0</v>
      </c>
      <c r="Q469" s="191">
        <v>0</v>
      </c>
      <c r="R469" s="191">
        <f>Q469*H469</f>
        <v>0</v>
      </c>
      <c r="S469" s="191">
        <v>0</v>
      </c>
      <c r="T469" s="192">
        <f>S469*H469</f>
        <v>0</v>
      </c>
      <c r="AR469" s="24" t="s">
        <v>293</v>
      </c>
      <c r="AT469" s="24" t="s">
        <v>141</v>
      </c>
      <c r="AU469" s="24" t="s">
        <v>84</v>
      </c>
      <c r="AY469" s="24" t="s">
        <v>139</v>
      </c>
      <c r="BE469" s="193">
        <f>IF(N469="základní",J469,0)</f>
        <v>0</v>
      </c>
      <c r="BF469" s="193">
        <f>IF(N469="snížená",J469,0)</f>
        <v>0</v>
      </c>
      <c r="BG469" s="193">
        <f>IF(N469="zákl. přenesená",J469,0)</f>
        <v>0</v>
      </c>
      <c r="BH469" s="193">
        <f>IF(N469="sníž. přenesená",J469,0)</f>
        <v>0</v>
      </c>
      <c r="BI469" s="193">
        <f>IF(N469="nulová",J469,0)</f>
        <v>0</v>
      </c>
      <c r="BJ469" s="24" t="s">
        <v>82</v>
      </c>
      <c r="BK469" s="193">
        <f>ROUND(I469*H469,2)</f>
        <v>0</v>
      </c>
      <c r="BL469" s="24" t="s">
        <v>293</v>
      </c>
      <c r="BM469" s="24" t="s">
        <v>768</v>
      </c>
    </row>
    <row r="470" spans="2:65" s="1" customFormat="1" ht="27">
      <c r="B470" s="41"/>
      <c r="D470" s="198" t="s">
        <v>146</v>
      </c>
      <c r="F470" s="199" t="s">
        <v>769</v>
      </c>
      <c r="I470" s="196"/>
      <c r="L470" s="41"/>
      <c r="M470" s="197"/>
      <c r="N470" s="42"/>
      <c r="O470" s="42"/>
      <c r="P470" s="42"/>
      <c r="Q470" s="42"/>
      <c r="R470" s="42"/>
      <c r="S470" s="42"/>
      <c r="T470" s="70"/>
      <c r="AT470" s="24" t="s">
        <v>146</v>
      </c>
      <c r="AU470" s="24" t="s">
        <v>84</v>
      </c>
    </row>
    <row r="471" spans="2:65" s="11" customFormat="1" ht="29.85" customHeight="1">
      <c r="B471" s="167"/>
      <c r="D471" s="178" t="s">
        <v>75</v>
      </c>
      <c r="E471" s="179" t="s">
        <v>770</v>
      </c>
      <c r="F471" s="179" t="s">
        <v>771</v>
      </c>
      <c r="I471" s="170"/>
      <c r="J471" s="180">
        <f>BK471</f>
        <v>0</v>
      </c>
      <c r="L471" s="167"/>
      <c r="M471" s="172"/>
      <c r="N471" s="173"/>
      <c r="O471" s="173"/>
      <c r="P471" s="174">
        <f>P472</f>
        <v>0</v>
      </c>
      <c r="Q471" s="173"/>
      <c r="R471" s="174">
        <f>R472</f>
        <v>0</v>
      </c>
      <c r="S471" s="173"/>
      <c r="T471" s="175">
        <f>T472</f>
        <v>0</v>
      </c>
      <c r="AR471" s="168" t="s">
        <v>84</v>
      </c>
      <c r="AT471" s="176" t="s">
        <v>75</v>
      </c>
      <c r="AU471" s="176" t="s">
        <v>82</v>
      </c>
      <c r="AY471" s="168" t="s">
        <v>139</v>
      </c>
      <c r="BK471" s="177">
        <f>BK472</f>
        <v>0</v>
      </c>
    </row>
    <row r="472" spans="2:65" s="1" customFormat="1" ht="22.5" customHeight="1">
      <c r="B472" s="181"/>
      <c r="C472" s="182" t="s">
        <v>772</v>
      </c>
      <c r="D472" s="182" t="s">
        <v>141</v>
      </c>
      <c r="E472" s="183" t="s">
        <v>773</v>
      </c>
      <c r="F472" s="184" t="s">
        <v>774</v>
      </c>
      <c r="G472" s="185" t="s">
        <v>210</v>
      </c>
      <c r="H472" s="186">
        <v>4</v>
      </c>
      <c r="I472" s="187"/>
      <c r="J472" s="188">
        <f>ROUND(I472*H472,2)</f>
        <v>0</v>
      </c>
      <c r="K472" s="184" t="s">
        <v>5</v>
      </c>
      <c r="L472" s="41"/>
      <c r="M472" s="189" t="s">
        <v>5</v>
      </c>
      <c r="N472" s="190" t="s">
        <v>47</v>
      </c>
      <c r="O472" s="42"/>
      <c r="P472" s="191">
        <f>O472*H472</f>
        <v>0</v>
      </c>
      <c r="Q472" s="191">
        <v>0</v>
      </c>
      <c r="R472" s="191">
        <f>Q472*H472</f>
        <v>0</v>
      </c>
      <c r="S472" s="191">
        <v>0</v>
      </c>
      <c r="T472" s="192">
        <f>S472*H472</f>
        <v>0</v>
      </c>
      <c r="AR472" s="24" t="s">
        <v>293</v>
      </c>
      <c r="AT472" s="24" t="s">
        <v>141</v>
      </c>
      <c r="AU472" s="24" t="s">
        <v>84</v>
      </c>
      <c r="AY472" s="24" t="s">
        <v>139</v>
      </c>
      <c r="BE472" s="193">
        <f>IF(N472="základní",J472,0)</f>
        <v>0</v>
      </c>
      <c r="BF472" s="193">
        <f>IF(N472="snížená",J472,0)</f>
        <v>0</v>
      </c>
      <c r="BG472" s="193">
        <f>IF(N472="zákl. přenesená",J472,0)</f>
        <v>0</v>
      </c>
      <c r="BH472" s="193">
        <f>IF(N472="sníž. přenesená",J472,0)</f>
        <v>0</v>
      </c>
      <c r="BI472" s="193">
        <f>IF(N472="nulová",J472,0)</f>
        <v>0</v>
      </c>
      <c r="BJ472" s="24" t="s">
        <v>82</v>
      </c>
      <c r="BK472" s="193">
        <f>ROUND(I472*H472,2)</f>
        <v>0</v>
      </c>
      <c r="BL472" s="24" t="s">
        <v>293</v>
      </c>
      <c r="BM472" s="24" t="s">
        <v>775</v>
      </c>
    </row>
    <row r="473" spans="2:65" s="11" customFormat="1" ht="29.85" customHeight="1">
      <c r="B473" s="167"/>
      <c r="D473" s="178" t="s">
        <v>75</v>
      </c>
      <c r="E473" s="179" t="s">
        <v>776</v>
      </c>
      <c r="F473" s="179" t="s">
        <v>777</v>
      </c>
      <c r="I473" s="170"/>
      <c r="J473" s="180">
        <f>BK473</f>
        <v>0</v>
      </c>
      <c r="L473" s="167"/>
      <c r="M473" s="172"/>
      <c r="N473" s="173"/>
      <c r="O473" s="173"/>
      <c r="P473" s="174">
        <f>SUM(P474:P481)</f>
        <v>0</v>
      </c>
      <c r="Q473" s="173"/>
      <c r="R473" s="174">
        <f>SUM(R474:R481)</f>
        <v>0.16696749999999999</v>
      </c>
      <c r="S473" s="173"/>
      <c r="T473" s="175">
        <f>SUM(T474:T481)</f>
        <v>0</v>
      </c>
      <c r="AR473" s="168" t="s">
        <v>84</v>
      </c>
      <c r="AT473" s="176" t="s">
        <v>75</v>
      </c>
      <c r="AU473" s="176" t="s">
        <v>82</v>
      </c>
      <c r="AY473" s="168" t="s">
        <v>139</v>
      </c>
      <c r="BK473" s="177">
        <f>SUM(BK474:BK481)</f>
        <v>0</v>
      </c>
    </row>
    <row r="474" spans="2:65" s="1" customFormat="1" ht="22.5" customHeight="1">
      <c r="B474" s="181"/>
      <c r="C474" s="182" t="s">
        <v>778</v>
      </c>
      <c r="D474" s="182" t="s">
        <v>141</v>
      </c>
      <c r="E474" s="183" t="s">
        <v>779</v>
      </c>
      <c r="F474" s="184" t="s">
        <v>780</v>
      </c>
      <c r="G474" s="185" t="s">
        <v>234</v>
      </c>
      <c r="H474" s="186">
        <v>355.25</v>
      </c>
      <c r="I474" s="187"/>
      <c r="J474" s="188">
        <f>ROUND(I474*H474,2)</f>
        <v>0</v>
      </c>
      <c r="K474" s="184" t="s">
        <v>201</v>
      </c>
      <c r="L474" s="41"/>
      <c r="M474" s="189" t="s">
        <v>5</v>
      </c>
      <c r="N474" s="190" t="s">
        <v>47</v>
      </c>
      <c r="O474" s="42"/>
      <c r="P474" s="191">
        <f>O474*H474</f>
        <v>0</v>
      </c>
      <c r="Q474" s="191">
        <v>2.0000000000000001E-4</v>
      </c>
      <c r="R474" s="191">
        <f>Q474*H474</f>
        <v>7.1050000000000002E-2</v>
      </c>
      <c r="S474" s="191">
        <v>0</v>
      </c>
      <c r="T474" s="192">
        <f>S474*H474</f>
        <v>0</v>
      </c>
      <c r="AR474" s="24" t="s">
        <v>293</v>
      </c>
      <c r="AT474" s="24" t="s">
        <v>141</v>
      </c>
      <c r="AU474" s="24" t="s">
        <v>84</v>
      </c>
      <c r="AY474" s="24" t="s">
        <v>139</v>
      </c>
      <c r="BE474" s="193">
        <f>IF(N474="základní",J474,0)</f>
        <v>0</v>
      </c>
      <c r="BF474" s="193">
        <f>IF(N474="snížená",J474,0)</f>
        <v>0</v>
      </c>
      <c r="BG474" s="193">
        <f>IF(N474="zákl. přenesená",J474,0)</f>
        <v>0</v>
      </c>
      <c r="BH474" s="193">
        <f>IF(N474="sníž. přenesená",J474,0)</f>
        <v>0</v>
      </c>
      <c r="BI474" s="193">
        <f>IF(N474="nulová",J474,0)</f>
        <v>0</v>
      </c>
      <c r="BJ474" s="24" t="s">
        <v>82</v>
      </c>
      <c r="BK474" s="193">
        <f>ROUND(I474*H474,2)</f>
        <v>0</v>
      </c>
      <c r="BL474" s="24" t="s">
        <v>293</v>
      </c>
      <c r="BM474" s="24" t="s">
        <v>781</v>
      </c>
    </row>
    <row r="475" spans="2:65" s="1" customFormat="1" ht="13.5">
      <c r="B475" s="41"/>
      <c r="D475" s="198" t="s">
        <v>146</v>
      </c>
      <c r="F475" s="199" t="s">
        <v>782</v>
      </c>
      <c r="I475" s="196"/>
      <c r="L475" s="41"/>
      <c r="M475" s="197"/>
      <c r="N475" s="42"/>
      <c r="O475" s="42"/>
      <c r="P475" s="42"/>
      <c r="Q475" s="42"/>
      <c r="R475" s="42"/>
      <c r="S475" s="42"/>
      <c r="T475" s="70"/>
      <c r="AT475" s="24" t="s">
        <v>146</v>
      </c>
      <c r="AU475" s="24" t="s">
        <v>84</v>
      </c>
    </row>
    <row r="476" spans="2:65" s="13" customFormat="1" ht="13.5">
      <c r="B476" s="211"/>
      <c r="D476" s="198" t="s">
        <v>204</v>
      </c>
      <c r="E476" s="212" t="s">
        <v>5</v>
      </c>
      <c r="F476" s="213" t="s">
        <v>783</v>
      </c>
      <c r="H476" s="214">
        <v>83.65</v>
      </c>
      <c r="I476" s="215"/>
      <c r="L476" s="211"/>
      <c r="M476" s="216"/>
      <c r="N476" s="217"/>
      <c r="O476" s="217"/>
      <c r="P476" s="217"/>
      <c r="Q476" s="217"/>
      <c r="R476" s="217"/>
      <c r="S476" s="217"/>
      <c r="T476" s="218"/>
      <c r="AT476" s="212" t="s">
        <v>204</v>
      </c>
      <c r="AU476" s="212" t="s">
        <v>84</v>
      </c>
      <c r="AV476" s="13" t="s">
        <v>84</v>
      </c>
      <c r="AW476" s="13" t="s">
        <v>39</v>
      </c>
      <c r="AX476" s="13" t="s">
        <v>76</v>
      </c>
      <c r="AY476" s="212" t="s">
        <v>139</v>
      </c>
    </row>
    <row r="477" spans="2:65" s="13" customFormat="1" ht="13.5">
      <c r="B477" s="211"/>
      <c r="D477" s="198" t="s">
        <v>204</v>
      </c>
      <c r="E477" s="212" t="s">
        <v>5</v>
      </c>
      <c r="F477" s="213" t="s">
        <v>784</v>
      </c>
      <c r="H477" s="214">
        <v>170.8</v>
      </c>
      <c r="I477" s="215"/>
      <c r="L477" s="211"/>
      <c r="M477" s="216"/>
      <c r="N477" s="217"/>
      <c r="O477" s="217"/>
      <c r="P477" s="217"/>
      <c r="Q477" s="217"/>
      <c r="R477" s="217"/>
      <c r="S477" s="217"/>
      <c r="T477" s="218"/>
      <c r="AT477" s="212" t="s">
        <v>204</v>
      </c>
      <c r="AU477" s="212" t="s">
        <v>84</v>
      </c>
      <c r="AV477" s="13" t="s">
        <v>84</v>
      </c>
      <c r="AW477" s="13" t="s">
        <v>39</v>
      </c>
      <c r="AX477" s="13" t="s">
        <v>76</v>
      </c>
      <c r="AY477" s="212" t="s">
        <v>139</v>
      </c>
    </row>
    <row r="478" spans="2:65" s="13" customFormat="1" ht="13.5">
      <c r="B478" s="211"/>
      <c r="D478" s="198" t="s">
        <v>204</v>
      </c>
      <c r="E478" s="212" t="s">
        <v>5</v>
      </c>
      <c r="F478" s="213" t="s">
        <v>785</v>
      </c>
      <c r="H478" s="214">
        <v>100.8</v>
      </c>
      <c r="I478" s="215"/>
      <c r="L478" s="211"/>
      <c r="M478" s="216"/>
      <c r="N478" s="217"/>
      <c r="O478" s="217"/>
      <c r="P478" s="217"/>
      <c r="Q478" s="217"/>
      <c r="R478" s="217"/>
      <c r="S478" s="217"/>
      <c r="T478" s="218"/>
      <c r="AT478" s="212" t="s">
        <v>204</v>
      </c>
      <c r="AU478" s="212" t="s">
        <v>84</v>
      </c>
      <c r="AV478" s="13" t="s">
        <v>84</v>
      </c>
      <c r="AW478" s="13" t="s">
        <v>39</v>
      </c>
      <c r="AX478" s="13" t="s">
        <v>76</v>
      </c>
      <c r="AY478" s="212" t="s">
        <v>139</v>
      </c>
    </row>
    <row r="479" spans="2:65" s="14" customFormat="1" ht="13.5">
      <c r="B479" s="219"/>
      <c r="D479" s="194" t="s">
        <v>204</v>
      </c>
      <c r="E479" s="220" t="s">
        <v>5</v>
      </c>
      <c r="F479" s="221" t="s">
        <v>207</v>
      </c>
      <c r="H479" s="222">
        <v>355.25</v>
      </c>
      <c r="I479" s="223"/>
      <c r="L479" s="219"/>
      <c r="M479" s="224"/>
      <c r="N479" s="225"/>
      <c r="O479" s="225"/>
      <c r="P479" s="225"/>
      <c r="Q479" s="225"/>
      <c r="R479" s="225"/>
      <c r="S479" s="225"/>
      <c r="T479" s="226"/>
      <c r="AT479" s="227" t="s">
        <v>204</v>
      </c>
      <c r="AU479" s="227" t="s">
        <v>84</v>
      </c>
      <c r="AV479" s="14" t="s">
        <v>138</v>
      </c>
      <c r="AW479" s="14" t="s">
        <v>39</v>
      </c>
      <c r="AX479" s="14" t="s">
        <v>82</v>
      </c>
      <c r="AY479" s="227" t="s">
        <v>139</v>
      </c>
    </row>
    <row r="480" spans="2:65" s="1" customFormat="1" ht="31.5" customHeight="1">
      <c r="B480" s="181"/>
      <c r="C480" s="182" t="s">
        <v>786</v>
      </c>
      <c r="D480" s="182" t="s">
        <v>141</v>
      </c>
      <c r="E480" s="183" t="s">
        <v>787</v>
      </c>
      <c r="F480" s="184" t="s">
        <v>788</v>
      </c>
      <c r="G480" s="185" t="s">
        <v>234</v>
      </c>
      <c r="H480" s="186">
        <v>355.25</v>
      </c>
      <c r="I480" s="187"/>
      <c r="J480" s="188">
        <f>ROUND(I480*H480,2)</f>
        <v>0</v>
      </c>
      <c r="K480" s="184" t="s">
        <v>201</v>
      </c>
      <c r="L480" s="41"/>
      <c r="M480" s="189" t="s">
        <v>5</v>
      </c>
      <c r="N480" s="190" t="s">
        <v>47</v>
      </c>
      <c r="O480" s="42"/>
      <c r="P480" s="191">
        <f>O480*H480</f>
        <v>0</v>
      </c>
      <c r="Q480" s="191">
        <v>2.7E-4</v>
      </c>
      <c r="R480" s="191">
        <f>Q480*H480</f>
        <v>9.5917500000000003E-2</v>
      </c>
      <c r="S480" s="191">
        <v>0</v>
      </c>
      <c r="T480" s="192">
        <f>S480*H480</f>
        <v>0</v>
      </c>
      <c r="AR480" s="24" t="s">
        <v>293</v>
      </c>
      <c r="AT480" s="24" t="s">
        <v>141</v>
      </c>
      <c r="AU480" s="24" t="s">
        <v>84</v>
      </c>
      <c r="AY480" s="24" t="s">
        <v>139</v>
      </c>
      <c r="BE480" s="193">
        <f>IF(N480="základní",J480,0)</f>
        <v>0</v>
      </c>
      <c r="BF480" s="193">
        <f>IF(N480="snížená",J480,0)</f>
        <v>0</v>
      </c>
      <c r="BG480" s="193">
        <f>IF(N480="zákl. přenesená",J480,0)</f>
        <v>0</v>
      </c>
      <c r="BH480" s="193">
        <f>IF(N480="sníž. přenesená",J480,0)</f>
        <v>0</v>
      </c>
      <c r="BI480" s="193">
        <f>IF(N480="nulová",J480,0)</f>
        <v>0</v>
      </c>
      <c r="BJ480" s="24" t="s">
        <v>82</v>
      </c>
      <c r="BK480" s="193">
        <f>ROUND(I480*H480,2)</f>
        <v>0</v>
      </c>
      <c r="BL480" s="24" t="s">
        <v>293</v>
      </c>
      <c r="BM480" s="24" t="s">
        <v>789</v>
      </c>
    </row>
    <row r="481" spans="2:65" s="1" customFormat="1" ht="27">
      <c r="B481" s="41"/>
      <c r="D481" s="198" t="s">
        <v>146</v>
      </c>
      <c r="F481" s="199" t="s">
        <v>790</v>
      </c>
      <c r="I481" s="196"/>
      <c r="L481" s="41"/>
      <c r="M481" s="197"/>
      <c r="N481" s="42"/>
      <c r="O481" s="42"/>
      <c r="P481" s="42"/>
      <c r="Q481" s="42"/>
      <c r="R481" s="42"/>
      <c r="S481" s="42"/>
      <c r="T481" s="70"/>
      <c r="AT481" s="24" t="s">
        <v>146</v>
      </c>
      <c r="AU481" s="24" t="s">
        <v>84</v>
      </c>
    </row>
    <row r="482" spans="2:65" s="11" customFormat="1" ht="29.85" customHeight="1">
      <c r="B482" s="167"/>
      <c r="D482" s="178" t="s">
        <v>75</v>
      </c>
      <c r="E482" s="179" t="s">
        <v>791</v>
      </c>
      <c r="F482" s="179" t="s">
        <v>792</v>
      </c>
      <c r="I482" s="170"/>
      <c r="J482" s="180">
        <f>BK482</f>
        <v>0</v>
      </c>
      <c r="L482" s="167"/>
      <c r="M482" s="172"/>
      <c r="N482" s="173"/>
      <c r="O482" s="173"/>
      <c r="P482" s="174">
        <f>P483</f>
        <v>0</v>
      </c>
      <c r="Q482" s="173"/>
      <c r="R482" s="174">
        <f>R483</f>
        <v>0</v>
      </c>
      <c r="S482" s="173"/>
      <c r="T482" s="175">
        <f>T483</f>
        <v>0</v>
      </c>
      <c r="AR482" s="168" t="s">
        <v>84</v>
      </c>
      <c r="AT482" s="176" t="s">
        <v>75</v>
      </c>
      <c r="AU482" s="176" t="s">
        <v>82</v>
      </c>
      <c r="AY482" s="168" t="s">
        <v>139</v>
      </c>
      <c r="BK482" s="177">
        <f>BK483</f>
        <v>0</v>
      </c>
    </row>
    <row r="483" spans="2:65" s="1" customFormat="1" ht="22.5" customHeight="1">
      <c r="B483" s="181"/>
      <c r="C483" s="182" t="s">
        <v>793</v>
      </c>
      <c r="D483" s="182" t="s">
        <v>141</v>
      </c>
      <c r="E483" s="183" t="s">
        <v>794</v>
      </c>
      <c r="F483" s="184" t="s">
        <v>795</v>
      </c>
      <c r="G483" s="185" t="s">
        <v>210</v>
      </c>
      <c r="H483" s="186">
        <v>1</v>
      </c>
      <c r="I483" s="187"/>
      <c r="J483" s="188">
        <f>ROUND(I483*H483,2)</f>
        <v>0</v>
      </c>
      <c r="K483" s="184" t="s">
        <v>5</v>
      </c>
      <c r="L483" s="41"/>
      <c r="M483" s="189" t="s">
        <v>5</v>
      </c>
      <c r="N483" s="243" t="s">
        <v>47</v>
      </c>
      <c r="O483" s="201"/>
      <c r="P483" s="244">
        <f>O483*H483</f>
        <v>0</v>
      </c>
      <c r="Q483" s="244">
        <v>0</v>
      </c>
      <c r="R483" s="244">
        <f>Q483*H483</f>
        <v>0</v>
      </c>
      <c r="S483" s="244">
        <v>0</v>
      </c>
      <c r="T483" s="245">
        <f>S483*H483</f>
        <v>0</v>
      </c>
      <c r="AR483" s="24" t="s">
        <v>293</v>
      </c>
      <c r="AT483" s="24" t="s">
        <v>141</v>
      </c>
      <c r="AU483" s="24" t="s">
        <v>84</v>
      </c>
      <c r="AY483" s="24" t="s">
        <v>139</v>
      </c>
      <c r="BE483" s="193">
        <f>IF(N483="základní",J483,0)</f>
        <v>0</v>
      </c>
      <c r="BF483" s="193">
        <f>IF(N483="snížená",J483,0)</f>
        <v>0</v>
      </c>
      <c r="BG483" s="193">
        <f>IF(N483="zákl. přenesená",J483,0)</f>
        <v>0</v>
      </c>
      <c r="BH483" s="193">
        <f>IF(N483="sníž. přenesená",J483,0)</f>
        <v>0</v>
      </c>
      <c r="BI483" s="193">
        <f>IF(N483="nulová",J483,0)</f>
        <v>0</v>
      </c>
      <c r="BJ483" s="24" t="s">
        <v>82</v>
      </c>
      <c r="BK483" s="193">
        <f>ROUND(I483*H483,2)</f>
        <v>0</v>
      </c>
      <c r="BL483" s="24" t="s">
        <v>293</v>
      </c>
      <c r="BM483" s="24" t="s">
        <v>796</v>
      </c>
    </row>
    <row r="484" spans="2:65" s="1" customFormat="1" ht="6.95" customHeight="1">
      <c r="B484" s="56"/>
      <c r="C484" s="57"/>
      <c r="D484" s="57"/>
      <c r="E484" s="57"/>
      <c r="F484" s="57"/>
      <c r="G484" s="57"/>
      <c r="H484" s="57"/>
      <c r="I484" s="134"/>
      <c r="J484" s="57"/>
      <c r="K484" s="57"/>
      <c r="L484" s="41"/>
    </row>
  </sheetData>
  <autoFilter ref="C97:K483"/>
  <mergeCells count="12">
    <mergeCell ref="G1:H1"/>
    <mergeCell ref="L2:V2"/>
    <mergeCell ref="E49:H49"/>
    <mergeCell ref="E51:H51"/>
    <mergeCell ref="E86:H86"/>
    <mergeCell ref="E88:H88"/>
    <mergeCell ref="E90:H90"/>
    <mergeCell ref="E7:H7"/>
    <mergeCell ref="E9:H9"/>
    <mergeCell ref="E11:H11"/>
    <mergeCell ref="E26:H26"/>
    <mergeCell ref="E47:H47"/>
  </mergeCells>
  <hyperlinks>
    <hyperlink ref="F1:G1" location="C2" display="1) Krycí list soupisu"/>
    <hyperlink ref="G1:H1" location="C58" display="2) Rekapitulace"/>
    <hyperlink ref="J1" location="C97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03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6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07"/>
      <c r="C1" s="107"/>
      <c r="D1" s="108" t="s">
        <v>1</v>
      </c>
      <c r="E1" s="107"/>
      <c r="F1" s="109" t="s">
        <v>105</v>
      </c>
      <c r="G1" s="373" t="s">
        <v>106</v>
      </c>
      <c r="H1" s="373"/>
      <c r="I1" s="110"/>
      <c r="J1" s="109" t="s">
        <v>107</v>
      </c>
      <c r="K1" s="108" t="s">
        <v>108</v>
      </c>
      <c r="L1" s="109" t="s">
        <v>109</v>
      </c>
      <c r="M1" s="109"/>
      <c r="N1" s="109"/>
      <c r="O1" s="109"/>
      <c r="P1" s="109"/>
      <c r="Q1" s="109"/>
      <c r="R1" s="109"/>
      <c r="S1" s="109"/>
      <c r="T1" s="109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64" t="s">
        <v>8</v>
      </c>
      <c r="M2" s="365"/>
      <c r="N2" s="365"/>
      <c r="O2" s="365"/>
      <c r="P2" s="365"/>
      <c r="Q2" s="365"/>
      <c r="R2" s="365"/>
      <c r="S2" s="365"/>
      <c r="T2" s="365"/>
      <c r="U2" s="365"/>
      <c r="V2" s="365"/>
      <c r="AT2" s="24" t="s">
        <v>97</v>
      </c>
    </row>
    <row r="3" spans="1:70" ht="6.95" customHeight="1">
      <c r="B3" s="25"/>
      <c r="C3" s="26"/>
      <c r="D3" s="26"/>
      <c r="E3" s="26"/>
      <c r="F3" s="26"/>
      <c r="G3" s="26"/>
      <c r="H3" s="26"/>
      <c r="I3" s="111"/>
      <c r="J3" s="26"/>
      <c r="K3" s="27"/>
      <c r="AT3" s="24" t="s">
        <v>84</v>
      </c>
    </row>
    <row r="4" spans="1:70" ht="36.950000000000003" customHeight="1">
      <c r="B4" s="28"/>
      <c r="C4" s="29"/>
      <c r="D4" s="30" t="s">
        <v>110</v>
      </c>
      <c r="E4" s="29"/>
      <c r="F4" s="29"/>
      <c r="G4" s="29"/>
      <c r="H4" s="29"/>
      <c r="I4" s="112"/>
      <c r="J4" s="29"/>
      <c r="K4" s="31"/>
      <c r="M4" s="32" t="s">
        <v>13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12"/>
      <c r="J5" s="29"/>
      <c r="K5" s="31"/>
    </row>
    <row r="6" spans="1:70">
      <c r="B6" s="28"/>
      <c r="C6" s="29"/>
      <c r="D6" s="37" t="s">
        <v>19</v>
      </c>
      <c r="E6" s="29"/>
      <c r="F6" s="29"/>
      <c r="G6" s="29"/>
      <c r="H6" s="29"/>
      <c r="I6" s="112"/>
      <c r="J6" s="29"/>
      <c r="K6" s="31"/>
    </row>
    <row r="7" spans="1:70" ht="22.5" customHeight="1">
      <c r="B7" s="28"/>
      <c r="C7" s="29"/>
      <c r="D7" s="29"/>
      <c r="E7" s="366" t="str">
        <f>'Rekapitulace stavby'!K6</f>
        <v>Zřízení klubovny ve vstupním vestibulu sportovní haly</v>
      </c>
      <c r="F7" s="367"/>
      <c r="G7" s="367"/>
      <c r="H7" s="367"/>
      <c r="I7" s="112"/>
      <c r="J7" s="29"/>
      <c r="K7" s="31"/>
    </row>
    <row r="8" spans="1:70">
      <c r="B8" s="28"/>
      <c r="C8" s="29"/>
      <c r="D8" s="37" t="s">
        <v>111</v>
      </c>
      <c r="E8" s="29"/>
      <c r="F8" s="29"/>
      <c r="G8" s="29"/>
      <c r="H8" s="29"/>
      <c r="I8" s="112"/>
      <c r="J8" s="29"/>
      <c r="K8" s="31"/>
    </row>
    <row r="9" spans="1:70" s="1" customFormat="1" ht="22.5" customHeight="1">
      <c r="B9" s="41"/>
      <c r="C9" s="42"/>
      <c r="D9" s="42"/>
      <c r="E9" s="366" t="s">
        <v>176</v>
      </c>
      <c r="F9" s="368"/>
      <c r="G9" s="368"/>
      <c r="H9" s="368"/>
      <c r="I9" s="113"/>
      <c r="J9" s="42"/>
      <c r="K9" s="45"/>
    </row>
    <row r="10" spans="1:70" s="1" customFormat="1">
      <c r="B10" s="41"/>
      <c r="C10" s="42"/>
      <c r="D10" s="37" t="s">
        <v>113</v>
      </c>
      <c r="E10" s="42"/>
      <c r="F10" s="42"/>
      <c r="G10" s="42"/>
      <c r="H10" s="42"/>
      <c r="I10" s="113"/>
      <c r="J10" s="42"/>
      <c r="K10" s="45"/>
    </row>
    <row r="11" spans="1:70" s="1" customFormat="1" ht="36.950000000000003" customHeight="1">
      <c r="B11" s="41"/>
      <c r="C11" s="42"/>
      <c r="D11" s="42"/>
      <c r="E11" s="369" t="s">
        <v>797</v>
      </c>
      <c r="F11" s="368"/>
      <c r="G11" s="368"/>
      <c r="H11" s="368"/>
      <c r="I11" s="113"/>
      <c r="J11" s="42"/>
      <c r="K11" s="45"/>
    </row>
    <row r="12" spans="1:70" s="1" customFormat="1" ht="13.5">
      <c r="B12" s="41"/>
      <c r="C12" s="42"/>
      <c r="D12" s="42"/>
      <c r="E12" s="42"/>
      <c r="F12" s="42"/>
      <c r="G12" s="42"/>
      <c r="H12" s="42"/>
      <c r="I12" s="113"/>
      <c r="J12" s="42"/>
      <c r="K12" s="45"/>
    </row>
    <row r="13" spans="1:70" s="1" customFormat="1" ht="14.45" customHeight="1">
      <c r="B13" s="41"/>
      <c r="C13" s="42"/>
      <c r="D13" s="37" t="s">
        <v>21</v>
      </c>
      <c r="E13" s="42"/>
      <c r="F13" s="35" t="s">
        <v>22</v>
      </c>
      <c r="G13" s="42"/>
      <c r="H13" s="42"/>
      <c r="I13" s="114" t="s">
        <v>23</v>
      </c>
      <c r="J13" s="35" t="s">
        <v>5</v>
      </c>
      <c r="K13" s="45"/>
    </row>
    <row r="14" spans="1:70" s="1" customFormat="1" ht="14.45" customHeight="1">
      <c r="B14" s="41"/>
      <c r="C14" s="42"/>
      <c r="D14" s="37" t="s">
        <v>24</v>
      </c>
      <c r="E14" s="42"/>
      <c r="F14" s="35" t="s">
        <v>25</v>
      </c>
      <c r="G14" s="42"/>
      <c r="H14" s="42"/>
      <c r="I14" s="114" t="s">
        <v>26</v>
      </c>
      <c r="J14" s="115" t="str">
        <f>'Rekapitulace stavby'!AN8</f>
        <v>4.4.2017</v>
      </c>
      <c r="K14" s="45"/>
    </row>
    <row r="15" spans="1:70" s="1" customFormat="1" ht="10.9" customHeight="1">
      <c r="B15" s="41"/>
      <c r="C15" s="42"/>
      <c r="D15" s="42"/>
      <c r="E15" s="42"/>
      <c r="F15" s="42"/>
      <c r="G15" s="42"/>
      <c r="H15" s="42"/>
      <c r="I15" s="113"/>
      <c r="J15" s="42"/>
      <c r="K15" s="45"/>
    </row>
    <row r="16" spans="1:70" s="1" customFormat="1" ht="14.45" customHeight="1">
      <c r="B16" s="41"/>
      <c r="C16" s="42"/>
      <c r="D16" s="37" t="s">
        <v>28</v>
      </c>
      <c r="E16" s="42"/>
      <c r="F16" s="42"/>
      <c r="G16" s="42"/>
      <c r="H16" s="42"/>
      <c r="I16" s="114" t="s">
        <v>29</v>
      </c>
      <c r="J16" s="35" t="s">
        <v>30</v>
      </c>
      <c r="K16" s="45"/>
    </row>
    <row r="17" spans="2:11" s="1" customFormat="1" ht="18" customHeight="1">
      <c r="B17" s="41"/>
      <c r="C17" s="42"/>
      <c r="D17" s="42"/>
      <c r="E17" s="35" t="s">
        <v>31</v>
      </c>
      <c r="F17" s="42"/>
      <c r="G17" s="42"/>
      <c r="H17" s="42"/>
      <c r="I17" s="114" t="s">
        <v>32</v>
      </c>
      <c r="J17" s="35" t="s">
        <v>5</v>
      </c>
      <c r="K17" s="45"/>
    </row>
    <row r="18" spans="2:11" s="1" customFormat="1" ht="6.95" customHeight="1">
      <c r="B18" s="41"/>
      <c r="C18" s="42"/>
      <c r="D18" s="42"/>
      <c r="E18" s="42"/>
      <c r="F18" s="42"/>
      <c r="G18" s="42"/>
      <c r="H18" s="42"/>
      <c r="I18" s="113"/>
      <c r="J18" s="42"/>
      <c r="K18" s="45"/>
    </row>
    <row r="19" spans="2:11" s="1" customFormat="1" ht="14.45" customHeight="1">
      <c r="B19" s="41"/>
      <c r="C19" s="42"/>
      <c r="D19" s="37" t="s">
        <v>33</v>
      </c>
      <c r="E19" s="42"/>
      <c r="F19" s="42"/>
      <c r="G19" s="42"/>
      <c r="H19" s="42"/>
      <c r="I19" s="114" t="s">
        <v>29</v>
      </c>
      <c r="J19" s="35" t="str">
        <f>IF('Rekapitulace stavby'!AN13="Vyplň údaj","",IF('Rekapitulace stavby'!AN13="","",'Rekapitulace stavby'!AN13))</f>
        <v/>
      </c>
      <c r="K19" s="45"/>
    </row>
    <row r="20" spans="2:11" s="1" customFormat="1" ht="18" customHeight="1">
      <c r="B20" s="41"/>
      <c r="C20" s="42"/>
      <c r="D20" s="42"/>
      <c r="E20" s="35" t="str">
        <f>IF('Rekapitulace stavby'!E14="Vyplň údaj","",IF('Rekapitulace stavby'!E14="","",'Rekapitulace stavby'!E14))</f>
        <v/>
      </c>
      <c r="F20" s="42"/>
      <c r="G20" s="42"/>
      <c r="H20" s="42"/>
      <c r="I20" s="114" t="s">
        <v>32</v>
      </c>
      <c r="J20" s="35" t="str">
        <f>IF('Rekapitulace stavby'!AN14="Vyplň údaj","",IF('Rekapitulace stavby'!AN14="","",'Rekapitulace stavby'!AN14))</f>
        <v/>
      </c>
      <c r="K20" s="45"/>
    </row>
    <row r="21" spans="2:11" s="1" customFormat="1" ht="6.95" customHeight="1">
      <c r="B21" s="41"/>
      <c r="C21" s="42"/>
      <c r="D21" s="42"/>
      <c r="E21" s="42"/>
      <c r="F21" s="42"/>
      <c r="G21" s="42"/>
      <c r="H21" s="42"/>
      <c r="I21" s="113"/>
      <c r="J21" s="42"/>
      <c r="K21" s="45"/>
    </row>
    <row r="22" spans="2:11" s="1" customFormat="1" ht="14.45" customHeight="1">
      <c r="B22" s="41"/>
      <c r="C22" s="42"/>
      <c r="D22" s="37" t="s">
        <v>35</v>
      </c>
      <c r="E22" s="42"/>
      <c r="F22" s="42"/>
      <c r="G22" s="42"/>
      <c r="H22" s="42"/>
      <c r="I22" s="114" t="s">
        <v>29</v>
      </c>
      <c r="J22" s="35" t="s">
        <v>36</v>
      </c>
      <c r="K22" s="45"/>
    </row>
    <row r="23" spans="2:11" s="1" customFormat="1" ht="18" customHeight="1">
      <c r="B23" s="41"/>
      <c r="C23" s="42"/>
      <c r="D23" s="42"/>
      <c r="E23" s="35" t="s">
        <v>37</v>
      </c>
      <c r="F23" s="42"/>
      <c r="G23" s="42"/>
      <c r="H23" s="42"/>
      <c r="I23" s="114" t="s">
        <v>32</v>
      </c>
      <c r="J23" s="35" t="s">
        <v>38</v>
      </c>
      <c r="K23" s="45"/>
    </row>
    <row r="24" spans="2:11" s="1" customFormat="1" ht="6.95" customHeight="1">
      <c r="B24" s="41"/>
      <c r="C24" s="42"/>
      <c r="D24" s="42"/>
      <c r="E24" s="42"/>
      <c r="F24" s="42"/>
      <c r="G24" s="42"/>
      <c r="H24" s="42"/>
      <c r="I24" s="113"/>
      <c r="J24" s="42"/>
      <c r="K24" s="45"/>
    </row>
    <row r="25" spans="2:11" s="1" customFormat="1" ht="14.45" customHeight="1">
      <c r="B25" s="41"/>
      <c r="C25" s="42"/>
      <c r="D25" s="37" t="s">
        <v>40</v>
      </c>
      <c r="E25" s="42"/>
      <c r="F25" s="42"/>
      <c r="G25" s="42"/>
      <c r="H25" s="42"/>
      <c r="I25" s="113"/>
      <c r="J25" s="42"/>
      <c r="K25" s="45"/>
    </row>
    <row r="26" spans="2:11" s="7" customFormat="1" ht="348" customHeight="1">
      <c r="B26" s="116"/>
      <c r="C26" s="117"/>
      <c r="D26" s="117"/>
      <c r="E26" s="332" t="s">
        <v>798</v>
      </c>
      <c r="F26" s="332"/>
      <c r="G26" s="332"/>
      <c r="H26" s="332"/>
      <c r="I26" s="118"/>
      <c r="J26" s="117"/>
      <c r="K26" s="119"/>
    </row>
    <row r="27" spans="2:11" s="1" customFormat="1" ht="6.95" customHeight="1">
      <c r="B27" s="41"/>
      <c r="C27" s="42"/>
      <c r="D27" s="42"/>
      <c r="E27" s="42"/>
      <c r="F27" s="42"/>
      <c r="G27" s="42"/>
      <c r="H27" s="42"/>
      <c r="I27" s="113"/>
      <c r="J27" s="42"/>
      <c r="K27" s="45"/>
    </row>
    <row r="28" spans="2:11" s="1" customFormat="1" ht="6.95" customHeight="1">
      <c r="B28" s="41"/>
      <c r="C28" s="42"/>
      <c r="D28" s="68"/>
      <c r="E28" s="68"/>
      <c r="F28" s="68"/>
      <c r="G28" s="68"/>
      <c r="H28" s="68"/>
      <c r="I28" s="120"/>
      <c r="J28" s="68"/>
      <c r="K28" s="121"/>
    </row>
    <row r="29" spans="2:11" s="1" customFormat="1" ht="25.35" customHeight="1">
      <c r="B29" s="41"/>
      <c r="C29" s="42"/>
      <c r="D29" s="122" t="s">
        <v>42</v>
      </c>
      <c r="E29" s="42"/>
      <c r="F29" s="42"/>
      <c r="G29" s="42"/>
      <c r="H29" s="42"/>
      <c r="I29" s="113"/>
      <c r="J29" s="123">
        <f>ROUND(J84,2)</f>
        <v>0</v>
      </c>
      <c r="K29" s="45"/>
    </row>
    <row r="30" spans="2:11" s="1" customFormat="1" ht="6.95" customHeight="1">
      <c r="B30" s="41"/>
      <c r="C30" s="42"/>
      <c r="D30" s="68"/>
      <c r="E30" s="68"/>
      <c r="F30" s="68"/>
      <c r="G30" s="68"/>
      <c r="H30" s="68"/>
      <c r="I30" s="120"/>
      <c r="J30" s="68"/>
      <c r="K30" s="121"/>
    </row>
    <row r="31" spans="2:11" s="1" customFormat="1" ht="14.45" customHeight="1">
      <c r="B31" s="41"/>
      <c r="C31" s="42"/>
      <c r="D31" s="42"/>
      <c r="E31" s="42"/>
      <c r="F31" s="46" t="s">
        <v>44</v>
      </c>
      <c r="G31" s="42"/>
      <c r="H31" s="42"/>
      <c r="I31" s="124" t="s">
        <v>43</v>
      </c>
      <c r="J31" s="46" t="s">
        <v>45</v>
      </c>
      <c r="K31" s="45"/>
    </row>
    <row r="32" spans="2:11" s="1" customFormat="1" ht="14.45" customHeight="1">
      <c r="B32" s="41"/>
      <c r="C32" s="42"/>
      <c r="D32" s="49" t="s">
        <v>46</v>
      </c>
      <c r="E32" s="49" t="s">
        <v>47</v>
      </c>
      <c r="F32" s="125">
        <f>ROUND(SUM(BE84:BE102), 2)</f>
        <v>0</v>
      </c>
      <c r="G32" s="42"/>
      <c r="H32" s="42"/>
      <c r="I32" s="126">
        <v>0.21</v>
      </c>
      <c r="J32" s="125">
        <f>ROUND(ROUND((SUM(BE84:BE102)), 2)*I32, 2)</f>
        <v>0</v>
      </c>
      <c r="K32" s="45"/>
    </row>
    <row r="33" spans="2:11" s="1" customFormat="1" ht="14.45" customHeight="1">
      <c r="B33" s="41"/>
      <c r="C33" s="42"/>
      <c r="D33" s="42"/>
      <c r="E33" s="49" t="s">
        <v>48</v>
      </c>
      <c r="F33" s="125">
        <f>ROUND(SUM(BF84:BF102), 2)</f>
        <v>0</v>
      </c>
      <c r="G33" s="42"/>
      <c r="H33" s="42"/>
      <c r="I33" s="126">
        <v>0.15</v>
      </c>
      <c r="J33" s="125">
        <f>ROUND(ROUND((SUM(BF84:BF102)), 2)*I33, 2)</f>
        <v>0</v>
      </c>
      <c r="K33" s="45"/>
    </row>
    <row r="34" spans="2:11" s="1" customFormat="1" ht="14.45" hidden="1" customHeight="1">
      <c r="B34" s="41"/>
      <c r="C34" s="42"/>
      <c r="D34" s="42"/>
      <c r="E34" s="49" t="s">
        <v>49</v>
      </c>
      <c r="F34" s="125">
        <f>ROUND(SUM(BG84:BG102), 2)</f>
        <v>0</v>
      </c>
      <c r="G34" s="42"/>
      <c r="H34" s="42"/>
      <c r="I34" s="126">
        <v>0.21</v>
      </c>
      <c r="J34" s="125">
        <v>0</v>
      </c>
      <c r="K34" s="45"/>
    </row>
    <row r="35" spans="2:11" s="1" customFormat="1" ht="14.45" hidden="1" customHeight="1">
      <c r="B35" s="41"/>
      <c r="C35" s="42"/>
      <c r="D35" s="42"/>
      <c r="E35" s="49" t="s">
        <v>50</v>
      </c>
      <c r="F35" s="125">
        <f>ROUND(SUM(BH84:BH102), 2)</f>
        <v>0</v>
      </c>
      <c r="G35" s="42"/>
      <c r="H35" s="42"/>
      <c r="I35" s="126">
        <v>0.15</v>
      </c>
      <c r="J35" s="125">
        <v>0</v>
      </c>
      <c r="K35" s="45"/>
    </row>
    <row r="36" spans="2:11" s="1" customFormat="1" ht="14.45" hidden="1" customHeight="1">
      <c r="B36" s="41"/>
      <c r="C36" s="42"/>
      <c r="D36" s="42"/>
      <c r="E36" s="49" t="s">
        <v>51</v>
      </c>
      <c r="F36" s="125">
        <f>ROUND(SUM(BI84:BI102), 2)</f>
        <v>0</v>
      </c>
      <c r="G36" s="42"/>
      <c r="H36" s="42"/>
      <c r="I36" s="126">
        <v>0</v>
      </c>
      <c r="J36" s="125">
        <v>0</v>
      </c>
      <c r="K36" s="45"/>
    </row>
    <row r="37" spans="2:11" s="1" customFormat="1" ht="6.95" customHeight="1">
      <c r="B37" s="41"/>
      <c r="C37" s="42"/>
      <c r="D37" s="42"/>
      <c r="E37" s="42"/>
      <c r="F37" s="42"/>
      <c r="G37" s="42"/>
      <c r="H37" s="42"/>
      <c r="I37" s="113"/>
      <c r="J37" s="42"/>
      <c r="K37" s="45"/>
    </row>
    <row r="38" spans="2:11" s="1" customFormat="1" ht="25.35" customHeight="1">
      <c r="B38" s="41"/>
      <c r="C38" s="127"/>
      <c r="D38" s="128" t="s">
        <v>52</v>
      </c>
      <c r="E38" s="71"/>
      <c r="F38" s="71"/>
      <c r="G38" s="129" t="s">
        <v>53</v>
      </c>
      <c r="H38" s="130" t="s">
        <v>54</v>
      </c>
      <c r="I38" s="131"/>
      <c r="J38" s="132">
        <f>SUM(J29:J36)</f>
        <v>0</v>
      </c>
      <c r="K38" s="133"/>
    </row>
    <row r="39" spans="2:11" s="1" customFormat="1" ht="14.45" customHeight="1">
      <c r="B39" s="56"/>
      <c r="C39" s="57"/>
      <c r="D39" s="57"/>
      <c r="E39" s="57"/>
      <c r="F39" s="57"/>
      <c r="G39" s="57"/>
      <c r="H39" s="57"/>
      <c r="I39" s="134"/>
      <c r="J39" s="57"/>
      <c r="K39" s="58"/>
    </row>
    <row r="43" spans="2:11" s="1" customFormat="1" ht="6.95" customHeight="1">
      <c r="B43" s="59"/>
      <c r="C43" s="60"/>
      <c r="D43" s="60"/>
      <c r="E43" s="60"/>
      <c r="F43" s="60"/>
      <c r="G43" s="60"/>
      <c r="H43" s="60"/>
      <c r="I43" s="135"/>
      <c r="J43" s="60"/>
      <c r="K43" s="136"/>
    </row>
    <row r="44" spans="2:11" s="1" customFormat="1" ht="36.950000000000003" customHeight="1">
      <c r="B44" s="41"/>
      <c r="C44" s="30" t="s">
        <v>115</v>
      </c>
      <c r="D44" s="42"/>
      <c r="E44" s="42"/>
      <c r="F44" s="42"/>
      <c r="G44" s="42"/>
      <c r="H44" s="42"/>
      <c r="I44" s="113"/>
      <c r="J44" s="42"/>
      <c r="K44" s="45"/>
    </row>
    <row r="45" spans="2:11" s="1" customFormat="1" ht="6.95" customHeight="1">
      <c r="B45" s="41"/>
      <c r="C45" s="42"/>
      <c r="D45" s="42"/>
      <c r="E45" s="42"/>
      <c r="F45" s="42"/>
      <c r="G45" s="42"/>
      <c r="H45" s="42"/>
      <c r="I45" s="113"/>
      <c r="J45" s="42"/>
      <c r="K45" s="45"/>
    </row>
    <row r="46" spans="2:11" s="1" customFormat="1" ht="14.45" customHeight="1">
      <c r="B46" s="41"/>
      <c r="C46" s="37" t="s">
        <v>19</v>
      </c>
      <c r="D46" s="42"/>
      <c r="E46" s="42"/>
      <c r="F46" s="42"/>
      <c r="G46" s="42"/>
      <c r="H46" s="42"/>
      <c r="I46" s="113"/>
      <c r="J46" s="42"/>
      <c r="K46" s="45"/>
    </row>
    <row r="47" spans="2:11" s="1" customFormat="1" ht="22.5" customHeight="1">
      <c r="B47" s="41"/>
      <c r="C47" s="42"/>
      <c r="D47" s="42"/>
      <c r="E47" s="366" t="str">
        <f>E7</f>
        <v>Zřízení klubovny ve vstupním vestibulu sportovní haly</v>
      </c>
      <c r="F47" s="367"/>
      <c r="G47" s="367"/>
      <c r="H47" s="367"/>
      <c r="I47" s="113"/>
      <c r="J47" s="42"/>
      <c r="K47" s="45"/>
    </row>
    <row r="48" spans="2:11">
      <c r="B48" s="28"/>
      <c r="C48" s="37" t="s">
        <v>111</v>
      </c>
      <c r="D48" s="29"/>
      <c r="E48" s="29"/>
      <c r="F48" s="29"/>
      <c r="G48" s="29"/>
      <c r="H48" s="29"/>
      <c r="I48" s="112"/>
      <c r="J48" s="29"/>
      <c r="K48" s="31"/>
    </row>
    <row r="49" spans="2:47" s="1" customFormat="1" ht="22.5" customHeight="1">
      <c r="B49" s="41"/>
      <c r="C49" s="42"/>
      <c r="D49" s="42"/>
      <c r="E49" s="366" t="s">
        <v>176</v>
      </c>
      <c r="F49" s="368"/>
      <c r="G49" s="368"/>
      <c r="H49" s="368"/>
      <c r="I49" s="113"/>
      <c r="J49" s="42"/>
      <c r="K49" s="45"/>
    </row>
    <row r="50" spans="2:47" s="1" customFormat="1" ht="14.45" customHeight="1">
      <c r="B50" s="41"/>
      <c r="C50" s="37" t="s">
        <v>113</v>
      </c>
      <c r="D50" s="42"/>
      <c r="E50" s="42"/>
      <c r="F50" s="42"/>
      <c r="G50" s="42"/>
      <c r="H50" s="42"/>
      <c r="I50" s="113"/>
      <c r="J50" s="42"/>
      <c r="K50" s="45"/>
    </row>
    <row r="51" spans="2:47" s="1" customFormat="1" ht="23.25" customHeight="1">
      <c r="B51" s="41"/>
      <c r="C51" s="42"/>
      <c r="D51" s="42"/>
      <c r="E51" s="369" t="str">
        <f>E11</f>
        <v>02 - Zařízení vzduchotechniky</v>
      </c>
      <c r="F51" s="368"/>
      <c r="G51" s="368"/>
      <c r="H51" s="368"/>
      <c r="I51" s="113"/>
      <c r="J51" s="42"/>
      <c r="K51" s="45"/>
    </row>
    <row r="52" spans="2:47" s="1" customFormat="1" ht="6.95" customHeight="1">
      <c r="B52" s="41"/>
      <c r="C52" s="42"/>
      <c r="D52" s="42"/>
      <c r="E52" s="42"/>
      <c r="F52" s="42"/>
      <c r="G52" s="42"/>
      <c r="H52" s="42"/>
      <c r="I52" s="113"/>
      <c r="J52" s="42"/>
      <c r="K52" s="45"/>
    </row>
    <row r="53" spans="2:47" s="1" customFormat="1" ht="18" customHeight="1">
      <c r="B53" s="41"/>
      <c r="C53" s="37" t="s">
        <v>24</v>
      </c>
      <c r="D53" s="42"/>
      <c r="E53" s="42"/>
      <c r="F53" s="35" t="str">
        <f>F14</f>
        <v>město Pelhřimov, ul. Nádražní, č.p. 1536</v>
      </c>
      <c r="G53" s="42"/>
      <c r="H53" s="42"/>
      <c r="I53" s="114" t="s">
        <v>26</v>
      </c>
      <c r="J53" s="115" t="str">
        <f>IF(J14="","",J14)</f>
        <v>4.4.2017</v>
      </c>
      <c r="K53" s="45"/>
    </row>
    <row r="54" spans="2:47" s="1" customFormat="1" ht="6.95" customHeight="1">
      <c r="B54" s="41"/>
      <c r="C54" s="42"/>
      <c r="D54" s="42"/>
      <c r="E54" s="42"/>
      <c r="F54" s="42"/>
      <c r="G54" s="42"/>
      <c r="H54" s="42"/>
      <c r="I54" s="113"/>
      <c r="J54" s="42"/>
      <c r="K54" s="45"/>
    </row>
    <row r="55" spans="2:47" s="1" customFormat="1">
      <c r="B55" s="41"/>
      <c r="C55" s="37" t="s">
        <v>28</v>
      </c>
      <c r="D55" s="42"/>
      <c r="E55" s="42"/>
      <c r="F55" s="35" t="str">
        <f>E17</f>
        <v>město Pelhřimov</v>
      </c>
      <c r="G55" s="42"/>
      <c r="H55" s="42"/>
      <c r="I55" s="114" t="s">
        <v>35</v>
      </c>
      <c r="J55" s="35" t="str">
        <f>E23</f>
        <v>PROJEKT CENTRUM NOVA s.r.o.</v>
      </c>
      <c r="K55" s="45"/>
    </row>
    <row r="56" spans="2:47" s="1" customFormat="1" ht="14.45" customHeight="1">
      <c r="B56" s="41"/>
      <c r="C56" s="37" t="s">
        <v>33</v>
      </c>
      <c r="D56" s="42"/>
      <c r="E56" s="42"/>
      <c r="F56" s="35" t="str">
        <f>IF(E20="","",E20)</f>
        <v/>
      </c>
      <c r="G56" s="42"/>
      <c r="H56" s="42"/>
      <c r="I56" s="113"/>
      <c r="J56" s="42"/>
      <c r="K56" s="45"/>
    </row>
    <row r="57" spans="2:47" s="1" customFormat="1" ht="10.35" customHeight="1">
      <c r="B57" s="41"/>
      <c r="C57" s="42"/>
      <c r="D57" s="42"/>
      <c r="E57" s="42"/>
      <c r="F57" s="42"/>
      <c r="G57" s="42"/>
      <c r="H57" s="42"/>
      <c r="I57" s="113"/>
      <c r="J57" s="42"/>
      <c r="K57" s="45"/>
    </row>
    <row r="58" spans="2:47" s="1" customFormat="1" ht="29.25" customHeight="1">
      <c r="B58" s="41"/>
      <c r="C58" s="137" t="s">
        <v>116</v>
      </c>
      <c r="D58" s="127"/>
      <c r="E58" s="127"/>
      <c r="F58" s="127"/>
      <c r="G58" s="127"/>
      <c r="H58" s="127"/>
      <c r="I58" s="138"/>
      <c r="J58" s="139" t="s">
        <v>117</v>
      </c>
      <c r="K58" s="140"/>
    </row>
    <row r="59" spans="2:47" s="1" customFormat="1" ht="10.35" customHeight="1">
      <c r="B59" s="41"/>
      <c r="C59" s="42"/>
      <c r="D59" s="42"/>
      <c r="E59" s="42"/>
      <c r="F59" s="42"/>
      <c r="G59" s="42"/>
      <c r="H59" s="42"/>
      <c r="I59" s="113"/>
      <c r="J59" s="42"/>
      <c r="K59" s="45"/>
    </row>
    <row r="60" spans="2:47" s="1" customFormat="1" ht="29.25" customHeight="1">
      <c r="B60" s="41"/>
      <c r="C60" s="141" t="s">
        <v>118</v>
      </c>
      <c r="D60" s="42"/>
      <c r="E60" s="42"/>
      <c r="F60" s="42"/>
      <c r="G60" s="42"/>
      <c r="H60" s="42"/>
      <c r="I60" s="113"/>
      <c r="J60" s="123">
        <f>J84</f>
        <v>0</v>
      </c>
      <c r="K60" s="45"/>
      <c r="AU60" s="24" t="s">
        <v>119</v>
      </c>
    </row>
    <row r="61" spans="2:47" s="8" customFormat="1" ht="24.95" customHeight="1">
      <c r="B61" s="142"/>
      <c r="C61" s="143"/>
      <c r="D61" s="144" t="s">
        <v>185</v>
      </c>
      <c r="E61" s="145"/>
      <c r="F61" s="145"/>
      <c r="G61" s="145"/>
      <c r="H61" s="145"/>
      <c r="I61" s="146"/>
      <c r="J61" s="147">
        <f>J85</f>
        <v>0</v>
      </c>
      <c r="K61" s="148"/>
    </row>
    <row r="62" spans="2:47" s="9" customFormat="1" ht="19.899999999999999" customHeight="1">
      <c r="B62" s="149"/>
      <c r="C62" s="150"/>
      <c r="D62" s="151" t="s">
        <v>799</v>
      </c>
      <c r="E62" s="152"/>
      <c r="F62" s="152"/>
      <c r="G62" s="152"/>
      <c r="H62" s="152"/>
      <c r="I62" s="153"/>
      <c r="J62" s="154">
        <f>J86</f>
        <v>0</v>
      </c>
      <c r="K62" s="155"/>
    </row>
    <row r="63" spans="2:47" s="1" customFormat="1" ht="21.75" customHeight="1">
      <c r="B63" s="41"/>
      <c r="C63" s="42"/>
      <c r="D63" s="42"/>
      <c r="E63" s="42"/>
      <c r="F63" s="42"/>
      <c r="G63" s="42"/>
      <c r="H63" s="42"/>
      <c r="I63" s="113"/>
      <c r="J63" s="42"/>
      <c r="K63" s="45"/>
    </row>
    <row r="64" spans="2:47" s="1" customFormat="1" ht="6.95" customHeight="1">
      <c r="B64" s="56"/>
      <c r="C64" s="57"/>
      <c r="D64" s="57"/>
      <c r="E64" s="57"/>
      <c r="F64" s="57"/>
      <c r="G64" s="57"/>
      <c r="H64" s="57"/>
      <c r="I64" s="134"/>
      <c r="J64" s="57"/>
      <c r="K64" s="58"/>
    </row>
    <row r="68" spans="2:12" s="1" customFormat="1" ht="6.95" customHeight="1">
      <c r="B68" s="59"/>
      <c r="C68" s="60"/>
      <c r="D68" s="60"/>
      <c r="E68" s="60"/>
      <c r="F68" s="60"/>
      <c r="G68" s="60"/>
      <c r="H68" s="60"/>
      <c r="I68" s="135"/>
      <c r="J68" s="60"/>
      <c r="K68" s="60"/>
      <c r="L68" s="41"/>
    </row>
    <row r="69" spans="2:12" s="1" customFormat="1" ht="36.950000000000003" customHeight="1">
      <c r="B69" s="41"/>
      <c r="C69" s="61" t="s">
        <v>122</v>
      </c>
      <c r="L69" s="41"/>
    </row>
    <row r="70" spans="2:12" s="1" customFormat="1" ht="6.95" customHeight="1">
      <c r="B70" s="41"/>
      <c r="L70" s="41"/>
    </row>
    <row r="71" spans="2:12" s="1" customFormat="1" ht="14.45" customHeight="1">
      <c r="B71" s="41"/>
      <c r="C71" s="63" t="s">
        <v>19</v>
      </c>
      <c r="L71" s="41"/>
    </row>
    <row r="72" spans="2:12" s="1" customFormat="1" ht="22.5" customHeight="1">
      <c r="B72" s="41"/>
      <c r="E72" s="370" t="str">
        <f>E7</f>
        <v>Zřízení klubovny ve vstupním vestibulu sportovní haly</v>
      </c>
      <c r="F72" s="371"/>
      <c r="G72" s="371"/>
      <c r="H72" s="371"/>
      <c r="L72" s="41"/>
    </row>
    <row r="73" spans="2:12">
      <c r="B73" s="28"/>
      <c r="C73" s="63" t="s">
        <v>111</v>
      </c>
      <c r="L73" s="28"/>
    </row>
    <row r="74" spans="2:12" s="1" customFormat="1" ht="22.5" customHeight="1">
      <c r="B74" s="41"/>
      <c r="E74" s="370" t="s">
        <v>176</v>
      </c>
      <c r="F74" s="372"/>
      <c r="G74" s="372"/>
      <c r="H74" s="372"/>
      <c r="L74" s="41"/>
    </row>
    <row r="75" spans="2:12" s="1" customFormat="1" ht="14.45" customHeight="1">
      <c r="B75" s="41"/>
      <c r="C75" s="63" t="s">
        <v>113</v>
      </c>
      <c r="L75" s="41"/>
    </row>
    <row r="76" spans="2:12" s="1" customFormat="1" ht="23.25" customHeight="1">
      <c r="B76" s="41"/>
      <c r="E76" s="343" t="str">
        <f>E11</f>
        <v>02 - Zařízení vzduchotechniky</v>
      </c>
      <c r="F76" s="372"/>
      <c r="G76" s="372"/>
      <c r="H76" s="372"/>
      <c r="L76" s="41"/>
    </row>
    <row r="77" spans="2:12" s="1" customFormat="1" ht="6.95" customHeight="1">
      <c r="B77" s="41"/>
      <c r="L77" s="41"/>
    </row>
    <row r="78" spans="2:12" s="1" customFormat="1" ht="18" customHeight="1">
      <c r="B78" s="41"/>
      <c r="C78" s="63" t="s">
        <v>24</v>
      </c>
      <c r="F78" s="156" t="str">
        <f>F14</f>
        <v>město Pelhřimov, ul. Nádražní, č.p. 1536</v>
      </c>
      <c r="I78" s="157" t="s">
        <v>26</v>
      </c>
      <c r="J78" s="67" t="str">
        <f>IF(J14="","",J14)</f>
        <v>4.4.2017</v>
      </c>
      <c r="L78" s="41"/>
    </row>
    <row r="79" spans="2:12" s="1" customFormat="1" ht="6.95" customHeight="1">
      <c r="B79" s="41"/>
      <c r="L79" s="41"/>
    </row>
    <row r="80" spans="2:12" s="1" customFormat="1">
      <c r="B80" s="41"/>
      <c r="C80" s="63" t="s">
        <v>28</v>
      </c>
      <c r="F80" s="156" t="str">
        <f>E17</f>
        <v>město Pelhřimov</v>
      </c>
      <c r="I80" s="157" t="s">
        <v>35</v>
      </c>
      <c r="J80" s="156" t="str">
        <f>E23</f>
        <v>PROJEKT CENTRUM NOVA s.r.o.</v>
      </c>
      <c r="L80" s="41"/>
    </row>
    <row r="81" spans="2:65" s="1" customFormat="1" ht="14.45" customHeight="1">
      <c r="B81" s="41"/>
      <c r="C81" s="63" t="s">
        <v>33</v>
      </c>
      <c r="F81" s="156" t="str">
        <f>IF(E20="","",E20)</f>
        <v/>
      </c>
      <c r="L81" s="41"/>
    </row>
    <row r="82" spans="2:65" s="1" customFormat="1" ht="10.35" customHeight="1">
      <c r="B82" s="41"/>
      <c r="L82" s="41"/>
    </row>
    <row r="83" spans="2:65" s="10" customFormat="1" ht="29.25" customHeight="1">
      <c r="B83" s="158"/>
      <c r="C83" s="159" t="s">
        <v>123</v>
      </c>
      <c r="D83" s="160" t="s">
        <v>61</v>
      </c>
      <c r="E83" s="160" t="s">
        <v>57</v>
      </c>
      <c r="F83" s="160" t="s">
        <v>124</v>
      </c>
      <c r="G83" s="160" t="s">
        <v>125</v>
      </c>
      <c r="H83" s="160" t="s">
        <v>126</v>
      </c>
      <c r="I83" s="161" t="s">
        <v>127</v>
      </c>
      <c r="J83" s="160" t="s">
        <v>117</v>
      </c>
      <c r="K83" s="162" t="s">
        <v>128</v>
      </c>
      <c r="L83" s="158"/>
      <c r="M83" s="73" t="s">
        <v>129</v>
      </c>
      <c r="N83" s="74" t="s">
        <v>46</v>
      </c>
      <c r="O83" s="74" t="s">
        <v>130</v>
      </c>
      <c r="P83" s="74" t="s">
        <v>131</v>
      </c>
      <c r="Q83" s="74" t="s">
        <v>132</v>
      </c>
      <c r="R83" s="74" t="s">
        <v>133</v>
      </c>
      <c r="S83" s="74" t="s">
        <v>134</v>
      </c>
      <c r="T83" s="75" t="s">
        <v>135</v>
      </c>
    </row>
    <row r="84" spans="2:65" s="1" customFormat="1" ht="29.25" customHeight="1">
      <c r="B84" s="41"/>
      <c r="C84" s="77" t="s">
        <v>118</v>
      </c>
      <c r="J84" s="163">
        <f>BK84</f>
        <v>0</v>
      </c>
      <c r="L84" s="41"/>
      <c r="M84" s="76"/>
      <c r="N84" s="68"/>
      <c r="O84" s="68"/>
      <c r="P84" s="164">
        <f>P85</f>
        <v>0</v>
      </c>
      <c r="Q84" s="68"/>
      <c r="R84" s="164">
        <f>R85</f>
        <v>3.5940000000000007E-2</v>
      </c>
      <c r="S84" s="68"/>
      <c r="T84" s="165">
        <f>T85</f>
        <v>0</v>
      </c>
      <c r="AT84" s="24" t="s">
        <v>75</v>
      </c>
      <c r="AU84" s="24" t="s">
        <v>119</v>
      </c>
      <c r="BK84" s="166">
        <f>BK85</f>
        <v>0</v>
      </c>
    </row>
    <row r="85" spans="2:65" s="11" customFormat="1" ht="37.35" customHeight="1">
      <c r="B85" s="167"/>
      <c r="D85" s="168" t="s">
        <v>75</v>
      </c>
      <c r="E85" s="169" t="s">
        <v>451</v>
      </c>
      <c r="F85" s="169" t="s">
        <v>452</v>
      </c>
      <c r="I85" s="170"/>
      <c r="J85" s="171">
        <f>BK85</f>
        <v>0</v>
      </c>
      <c r="L85" s="167"/>
      <c r="M85" s="172"/>
      <c r="N85" s="173"/>
      <c r="O85" s="173"/>
      <c r="P85" s="174">
        <f>P86</f>
        <v>0</v>
      </c>
      <c r="Q85" s="173"/>
      <c r="R85" s="174">
        <f>R86</f>
        <v>3.5940000000000007E-2</v>
      </c>
      <c r="S85" s="173"/>
      <c r="T85" s="175">
        <f>T86</f>
        <v>0</v>
      </c>
      <c r="AR85" s="168" t="s">
        <v>84</v>
      </c>
      <c r="AT85" s="176" t="s">
        <v>75</v>
      </c>
      <c r="AU85" s="176" t="s">
        <v>76</v>
      </c>
      <c r="AY85" s="168" t="s">
        <v>139</v>
      </c>
      <c r="BK85" s="177">
        <f>BK86</f>
        <v>0</v>
      </c>
    </row>
    <row r="86" spans="2:65" s="11" customFormat="1" ht="19.899999999999999" customHeight="1">
      <c r="B86" s="167"/>
      <c r="D86" s="178" t="s">
        <v>75</v>
      </c>
      <c r="E86" s="179" t="s">
        <v>800</v>
      </c>
      <c r="F86" s="179" t="s">
        <v>801</v>
      </c>
      <c r="I86" s="170"/>
      <c r="J86" s="180">
        <f>BK86</f>
        <v>0</v>
      </c>
      <c r="L86" s="167"/>
      <c r="M86" s="172"/>
      <c r="N86" s="173"/>
      <c r="O86" s="173"/>
      <c r="P86" s="174">
        <f>SUM(P87:P102)</f>
        <v>0</v>
      </c>
      <c r="Q86" s="173"/>
      <c r="R86" s="174">
        <f>SUM(R87:R102)</f>
        <v>3.5940000000000007E-2</v>
      </c>
      <c r="S86" s="173"/>
      <c r="T86" s="175">
        <f>SUM(T87:T102)</f>
        <v>0</v>
      </c>
      <c r="AR86" s="168" t="s">
        <v>84</v>
      </c>
      <c r="AT86" s="176" t="s">
        <v>75</v>
      </c>
      <c r="AU86" s="176" t="s">
        <v>82</v>
      </c>
      <c r="AY86" s="168" t="s">
        <v>139</v>
      </c>
      <c r="BK86" s="177">
        <f>SUM(BK87:BK102)</f>
        <v>0</v>
      </c>
    </row>
    <row r="87" spans="2:65" s="1" customFormat="1" ht="22.5" customHeight="1">
      <c r="B87" s="181"/>
      <c r="C87" s="182" t="s">
        <v>82</v>
      </c>
      <c r="D87" s="182" t="s">
        <v>141</v>
      </c>
      <c r="E87" s="183" t="s">
        <v>802</v>
      </c>
      <c r="F87" s="184" t="s">
        <v>803</v>
      </c>
      <c r="G87" s="185" t="s">
        <v>210</v>
      </c>
      <c r="H87" s="186">
        <v>2</v>
      </c>
      <c r="I87" s="187"/>
      <c r="J87" s="188">
        <f>ROUND(I87*H87,2)</f>
        <v>0</v>
      </c>
      <c r="K87" s="184" t="s">
        <v>201</v>
      </c>
      <c r="L87" s="41"/>
      <c r="M87" s="189" t="s">
        <v>5</v>
      </c>
      <c r="N87" s="190" t="s">
        <v>47</v>
      </c>
      <c r="O87" s="42"/>
      <c r="P87" s="191">
        <f>O87*H87</f>
        <v>0</v>
      </c>
      <c r="Q87" s="191">
        <v>0</v>
      </c>
      <c r="R87" s="191">
        <f>Q87*H87</f>
        <v>0</v>
      </c>
      <c r="S87" s="191">
        <v>0</v>
      </c>
      <c r="T87" s="192">
        <f>S87*H87</f>
        <v>0</v>
      </c>
      <c r="AR87" s="24" t="s">
        <v>293</v>
      </c>
      <c r="AT87" s="24" t="s">
        <v>141</v>
      </c>
      <c r="AU87" s="24" t="s">
        <v>84</v>
      </c>
      <c r="AY87" s="24" t="s">
        <v>139</v>
      </c>
      <c r="BE87" s="193">
        <f>IF(N87="základní",J87,0)</f>
        <v>0</v>
      </c>
      <c r="BF87" s="193">
        <f>IF(N87="snížená",J87,0)</f>
        <v>0</v>
      </c>
      <c r="BG87" s="193">
        <f>IF(N87="zákl. přenesená",J87,0)</f>
        <v>0</v>
      </c>
      <c r="BH87" s="193">
        <f>IF(N87="sníž. přenesená",J87,0)</f>
        <v>0</v>
      </c>
      <c r="BI87" s="193">
        <f>IF(N87="nulová",J87,0)</f>
        <v>0</v>
      </c>
      <c r="BJ87" s="24" t="s">
        <v>82</v>
      </c>
      <c r="BK87" s="193">
        <f>ROUND(I87*H87,2)</f>
        <v>0</v>
      </c>
      <c r="BL87" s="24" t="s">
        <v>293</v>
      </c>
      <c r="BM87" s="24" t="s">
        <v>804</v>
      </c>
    </row>
    <row r="88" spans="2:65" s="1" customFormat="1" ht="13.5">
      <c r="B88" s="41"/>
      <c r="D88" s="194" t="s">
        <v>146</v>
      </c>
      <c r="F88" s="195" t="s">
        <v>805</v>
      </c>
      <c r="I88" s="196"/>
      <c r="L88" s="41"/>
      <c r="M88" s="197"/>
      <c r="N88" s="42"/>
      <c r="O88" s="42"/>
      <c r="P88" s="42"/>
      <c r="Q88" s="42"/>
      <c r="R88" s="42"/>
      <c r="S88" s="42"/>
      <c r="T88" s="70"/>
      <c r="AT88" s="24" t="s">
        <v>146</v>
      </c>
      <c r="AU88" s="24" t="s">
        <v>84</v>
      </c>
    </row>
    <row r="89" spans="2:65" s="1" customFormat="1" ht="22.5" customHeight="1">
      <c r="B89" s="181"/>
      <c r="C89" s="228" t="s">
        <v>84</v>
      </c>
      <c r="D89" s="228" t="s">
        <v>219</v>
      </c>
      <c r="E89" s="229" t="s">
        <v>806</v>
      </c>
      <c r="F89" s="230" t="s">
        <v>807</v>
      </c>
      <c r="G89" s="231" t="s">
        <v>210</v>
      </c>
      <c r="H89" s="232">
        <v>1</v>
      </c>
      <c r="I89" s="233"/>
      <c r="J89" s="234">
        <f>ROUND(I89*H89,2)</f>
        <v>0</v>
      </c>
      <c r="K89" s="230" t="s">
        <v>5</v>
      </c>
      <c r="L89" s="235"/>
      <c r="M89" s="236" t="s">
        <v>5</v>
      </c>
      <c r="N89" s="237" t="s">
        <v>47</v>
      </c>
      <c r="O89" s="42"/>
      <c r="P89" s="191">
        <f>O89*H89</f>
        <v>0</v>
      </c>
      <c r="Q89" s="191">
        <v>0</v>
      </c>
      <c r="R89" s="191">
        <f>Q89*H89</f>
        <v>0</v>
      </c>
      <c r="S89" s="191">
        <v>0</v>
      </c>
      <c r="T89" s="192">
        <f>S89*H89</f>
        <v>0</v>
      </c>
      <c r="AR89" s="24" t="s">
        <v>379</v>
      </c>
      <c r="AT89" s="24" t="s">
        <v>219</v>
      </c>
      <c r="AU89" s="24" t="s">
        <v>84</v>
      </c>
      <c r="AY89" s="24" t="s">
        <v>139</v>
      </c>
      <c r="BE89" s="193">
        <f>IF(N89="základní",J89,0)</f>
        <v>0</v>
      </c>
      <c r="BF89" s="193">
        <f>IF(N89="snížená",J89,0)</f>
        <v>0</v>
      </c>
      <c r="BG89" s="193">
        <f>IF(N89="zákl. přenesená",J89,0)</f>
        <v>0</v>
      </c>
      <c r="BH89" s="193">
        <f>IF(N89="sníž. přenesená",J89,0)</f>
        <v>0</v>
      </c>
      <c r="BI89" s="193">
        <f>IF(N89="nulová",J89,0)</f>
        <v>0</v>
      </c>
      <c r="BJ89" s="24" t="s">
        <v>82</v>
      </c>
      <c r="BK89" s="193">
        <f>ROUND(I89*H89,2)</f>
        <v>0</v>
      </c>
      <c r="BL89" s="24" t="s">
        <v>293</v>
      </c>
      <c r="BM89" s="24" t="s">
        <v>808</v>
      </c>
    </row>
    <row r="90" spans="2:65" s="1" customFormat="1" ht="27">
      <c r="B90" s="41"/>
      <c r="D90" s="194" t="s">
        <v>146</v>
      </c>
      <c r="F90" s="195" t="s">
        <v>809</v>
      </c>
      <c r="I90" s="196"/>
      <c r="L90" s="41"/>
      <c r="M90" s="197"/>
      <c r="N90" s="42"/>
      <c r="O90" s="42"/>
      <c r="P90" s="42"/>
      <c r="Q90" s="42"/>
      <c r="R90" s="42"/>
      <c r="S90" s="42"/>
      <c r="T90" s="70"/>
      <c r="AT90" s="24" t="s">
        <v>146</v>
      </c>
      <c r="AU90" s="24" t="s">
        <v>84</v>
      </c>
    </row>
    <row r="91" spans="2:65" s="1" customFormat="1" ht="22.5" customHeight="1">
      <c r="B91" s="181"/>
      <c r="C91" s="228" t="s">
        <v>152</v>
      </c>
      <c r="D91" s="228" t="s">
        <v>219</v>
      </c>
      <c r="E91" s="229" t="s">
        <v>810</v>
      </c>
      <c r="F91" s="230" t="s">
        <v>811</v>
      </c>
      <c r="G91" s="231" t="s">
        <v>210</v>
      </c>
      <c r="H91" s="232">
        <v>1</v>
      </c>
      <c r="I91" s="233"/>
      <c r="J91" s="234">
        <f>ROUND(I91*H91,2)</f>
        <v>0</v>
      </c>
      <c r="K91" s="230" t="s">
        <v>5</v>
      </c>
      <c r="L91" s="235"/>
      <c r="M91" s="236" t="s">
        <v>5</v>
      </c>
      <c r="N91" s="237" t="s">
        <v>47</v>
      </c>
      <c r="O91" s="42"/>
      <c r="P91" s="191">
        <f>O91*H91</f>
        <v>0</v>
      </c>
      <c r="Q91" s="191">
        <v>0</v>
      </c>
      <c r="R91" s="191">
        <f>Q91*H91</f>
        <v>0</v>
      </c>
      <c r="S91" s="191">
        <v>0</v>
      </c>
      <c r="T91" s="192">
        <f>S91*H91</f>
        <v>0</v>
      </c>
      <c r="AR91" s="24" t="s">
        <v>379</v>
      </c>
      <c r="AT91" s="24" t="s">
        <v>219</v>
      </c>
      <c r="AU91" s="24" t="s">
        <v>84</v>
      </c>
      <c r="AY91" s="24" t="s">
        <v>139</v>
      </c>
      <c r="BE91" s="193">
        <f>IF(N91="základní",J91,0)</f>
        <v>0</v>
      </c>
      <c r="BF91" s="193">
        <f>IF(N91="snížená",J91,0)</f>
        <v>0</v>
      </c>
      <c r="BG91" s="193">
        <f>IF(N91="zákl. přenesená",J91,0)</f>
        <v>0</v>
      </c>
      <c r="BH91" s="193">
        <f>IF(N91="sníž. přenesená",J91,0)</f>
        <v>0</v>
      </c>
      <c r="BI91" s="193">
        <f>IF(N91="nulová",J91,0)</f>
        <v>0</v>
      </c>
      <c r="BJ91" s="24" t="s">
        <v>82</v>
      </c>
      <c r="BK91" s="193">
        <f>ROUND(I91*H91,2)</f>
        <v>0</v>
      </c>
      <c r="BL91" s="24" t="s">
        <v>293</v>
      </c>
      <c r="BM91" s="24" t="s">
        <v>812</v>
      </c>
    </row>
    <row r="92" spans="2:65" s="1" customFormat="1" ht="27">
      <c r="B92" s="41"/>
      <c r="D92" s="194" t="s">
        <v>146</v>
      </c>
      <c r="F92" s="195" t="s">
        <v>813</v>
      </c>
      <c r="I92" s="196"/>
      <c r="L92" s="41"/>
      <c r="M92" s="197"/>
      <c r="N92" s="42"/>
      <c r="O92" s="42"/>
      <c r="P92" s="42"/>
      <c r="Q92" s="42"/>
      <c r="R92" s="42"/>
      <c r="S92" s="42"/>
      <c r="T92" s="70"/>
      <c r="AT92" s="24" t="s">
        <v>146</v>
      </c>
      <c r="AU92" s="24" t="s">
        <v>84</v>
      </c>
    </row>
    <row r="93" spans="2:65" s="1" customFormat="1" ht="22.5" customHeight="1">
      <c r="B93" s="181"/>
      <c r="C93" s="228" t="s">
        <v>138</v>
      </c>
      <c r="D93" s="228" t="s">
        <v>219</v>
      </c>
      <c r="E93" s="229" t="s">
        <v>814</v>
      </c>
      <c r="F93" s="230" t="s">
        <v>815</v>
      </c>
      <c r="G93" s="231" t="s">
        <v>144</v>
      </c>
      <c r="H93" s="232">
        <v>2</v>
      </c>
      <c r="I93" s="233"/>
      <c r="J93" s="234">
        <f>ROUND(I93*H93,2)</f>
        <v>0</v>
      </c>
      <c r="K93" s="230" t="s">
        <v>5</v>
      </c>
      <c r="L93" s="235"/>
      <c r="M93" s="236" t="s">
        <v>5</v>
      </c>
      <c r="N93" s="237" t="s">
        <v>47</v>
      </c>
      <c r="O93" s="42"/>
      <c r="P93" s="191">
        <f>O93*H93</f>
        <v>0</v>
      </c>
      <c r="Q93" s="191">
        <v>0</v>
      </c>
      <c r="R93" s="191">
        <f>Q93*H93</f>
        <v>0</v>
      </c>
      <c r="S93" s="191">
        <v>0</v>
      </c>
      <c r="T93" s="192">
        <f>S93*H93</f>
        <v>0</v>
      </c>
      <c r="AR93" s="24" t="s">
        <v>379</v>
      </c>
      <c r="AT93" s="24" t="s">
        <v>219</v>
      </c>
      <c r="AU93" s="24" t="s">
        <v>84</v>
      </c>
      <c r="AY93" s="24" t="s">
        <v>139</v>
      </c>
      <c r="BE93" s="193">
        <f>IF(N93="základní",J93,0)</f>
        <v>0</v>
      </c>
      <c r="BF93" s="193">
        <f>IF(N93="snížená",J93,0)</f>
        <v>0</v>
      </c>
      <c r="BG93" s="193">
        <f>IF(N93="zákl. přenesená",J93,0)</f>
        <v>0</v>
      </c>
      <c r="BH93" s="193">
        <f>IF(N93="sníž. přenesená",J93,0)</f>
        <v>0</v>
      </c>
      <c r="BI93" s="193">
        <f>IF(N93="nulová",J93,0)</f>
        <v>0</v>
      </c>
      <c r="BJ93" s="24" t="s">
        <v>82</v>
      </c>
      <c r="BK93" s="193">
        <f>ROUND(I93*H93,2)</f>
        <v>0</v>
      </c>
      <c r="BL93" s="24" t="s">
        <v>293</v>
      </c>
      <c r="BM93" s="24" t="s">
        <v>816</v>
      </c>
    </row>
    <row r="94" spans="2:65" s="1" customFormat="1" ht="13.5">
      <c r="B94" s="41"/>
      <c r="D94" s="194" t="s">
        <v>146</v>
      </c>
      <c r="F94" s="195" t="s">
        <v>815</v>
      </c>
      <c r="I94" s="196"/>
      <c r="L94" s="41"/>
      <c r="M94" s="197"/>
      <c r="N94" s="42"/>
      <c r="O94" s="42"/>
      <c r="P94" s="42"/>
      <c r="Q94" s="42"/>
      <c r="R94" s="42"/>
      <c r="S94" s="42"/>
      <c r="T94" s="70"/>
      <c r="AT94" s="24" t="s">
        <v>146</v>
      </c>
      <c r="AU94" s="24" t="s">
        <v>84</v>
      </c>
    </row>
    <row r="95" spans="2:65" s="1" customFormat="1" ht="22.5" customHeight="1">
      <c r="B95" s="181"/>
      <c r="C95" s="182" t="s">
        <v>161</v>
      </c>
      <c r="D95" s="182" t="s">
        <v>141</v>
      </c>
      <c r="E95" s="183" t="s">
        <v>817</v>
      </c>
      <c r="F95" s="184" t="s">
        <v>818</v>
      </c>
      <c r="G95" s="185" t="s">
        <v>210</v>
      </c>
      <c r="H95" s="186">
        <v>2</v>
      </c>
      <c r="I95" s="187"/>
      <c r="J95" s="188">
        <f>ROUND(I95*H95,2)</f>
        <v>0</v>
      </c>
      <c r="K95" s="184" t="s">
        <v>201</v>
      </c>
      <c r="L95" s="41"/>
      <c r="M95" s="189" t="s">
        <v>5</v>
      </c>
      <c r="N95" s="190" t="s">
        <v>47</v>
      </c>
      <c r="O95" s="42"/>
      <c r="P95" s="191">
        <f>O95*H95</f>
        <v>0</v>
      </c>
      <c r="Q95" s="191">
        <v>0</v>
      </c>
      <c r="R95" s="191">
        <f>Q95*H95</f>
        <v>0</v>
      </c>
      <c r="S95" s="191">
        <v>0</v>
      </c>
      <c r="T95" s="192">
        <f>S95*H95</f>
        <v>0</v>
      </c>
      <c r="AR95" s="24" t="s">
        <v>293</v>
      </c>
      <c r="AT95" s="24" t="s">
        <v>141</v>
      </c>
      <c r="AU95" s="24" t="s">
        <v>84</v>
      </c>
      <c r="AY95" s="24" t="s">
        <v>139</v>
      </c>
      <c r="BE95" s="193">
        <f>IF(N95="základní",J95,0)</f>
        <v>0</v>
      </c>
      <c r="BF95" s="193">
        <f>IF(N95="snížená",J95,0)</f>
        <v>0</v>
      </c>
      <c r="BG95" s="193">
        <f>IF(N95="zákl. přenesená",J95,0)</f>
        <v>0</v>
      </c>
      <c r="BH95" s="193">
        <f>IF(N95="sníž. přenesená",J95,0)</f>
        <v>0</v>
      </c>
      <c r="BI95" s="193">
        <f>IF(N95="nulová",J95,0)</f>
        <v>0</v>
      </c>
      <c r="BJ95" s="24" t="s">
        <v>82</v>
      </c>
      <c r="BK95" s="193">
        <f>ROUND(I95*H95,2)</f>
        <v>0</v>
      </c>
      <c r="BL95" s="24" t="s">
        <v>293</v>
      </c>
      <c r="BM95" s="24" t="s">
        <v>819</v>
      </c>
    </row>
    <row r="96" spans="2:65" s="1" customFormat="1" ht="27">
      <c r="B96" s="41"/>
      <c r="D96" s="194" t="s">
        <v>146</v>
      </c>
      <c r="F96" s="195" t="s">
        <v>820</v>
      </c>
      <c r="I96" s="196"/>
      <c r="L96" s="41"/>
      <c r="M96" s="197"/>
      <c r="N96" s="42"/>
      <c r="O96" s="42"/>
      <c r="P96" s="42"/>
      <c r="Q96" s="42"/>
      <c r="R96" s="42"/>
      <c r="S96" s="42"/>
      <c r="T96" s="70"/>
      <c r="AT96" s="24" t="s">
        <v>146</v>
      </c>
      <c r="AU96" s="24" t="s">
        <v>84</v>
      </c>
    </row>
    <row r="97" spans="2:65" s="1" customFormat="1" ht="22.5" customHeight="1">
      <c r="B97" s="181"/>
      <c r="C97" s="228" t="s">
        <v>166</v>
      </c>
      <c r="D97" s="228" t="s">
        <v>219</v>
      </c>
      <c r="E97" s="229" t="s">
        <v>821</v>
      </c>
      <c r="F97" s="230" t="s">
        <v>822</v>
      </c>
      <c r="G97" s="231" t="s">
        <v>210</v>
      </c>
      <c r="H97" s="232">
        <v>2</v>
      </c>
      <c r="I97" s="233"/>
      <c r="J97" s="234">
        <f>ROUND(I97*H97,2)</f>
        <v>0</v>
      </c>
      <c r="K97" s="230" t="s">
        <v>5</v>
      </c>
      <c r="L97" s="235"/>
      <c r="M97" s="236" t="s">
        <v>5</v>
      </c>
      <c r="N97" s="237" t="s">
        <v>47</v>
      </c>
      <c r="O97" s="42"/>
      <c r="P97" s="191">
        <f>O97*H97</f>
        <v>0</v>
      </c>
      <c r="Q97" s="191">
        <v>0</v>
      </c>
      <c r="R97" s="191">
        <f>Q97*H97</f>
        <v>0</v>
      </c>
      <c r="S97" s="191">
        <v>0</v>
      </c>
      <c r="T97" s="192">
        <f>S97*H97</f>
        <v>0</v>
      </c>
      <c r="AR97" s="24" t="s">
        <v>379</v>
      </c>
      <c r="AT97" s="24" t="s">
        <v>219</v>
      </c>
      <c r="AU97" s="24" t="s">
        <v>84</v>
      </c>
      <c r="AY97" s="24" t="s">
        <v>139</v>
      </c>
      <c r="BE97" s="193">
        <f>IF(N97="základní",J97,0)</f>
        <v>0</v>
      </c>
      <c r="BF97" s="193">
        <f>IF(N97="snížená",J97,0)</f>
        <v>0</v>
      </c>
      <c r="BG97" s="193">
        <f>IF(N97="zákl. přenesená",J97,0)</f>
        <v>0</v>
      </c>
      <c r="BH97" s="193">
        <f>IF(N97="sníž. přenesená",J97,0)</f>
        <v>0</v>
      </c>
      <c r="BI97" s="193">
        <f>IF(N97="nulová",J97,0)</f>
        <v>0</v>
      </c>
      <c r="BJ97" s="24" t="s">
        <v>82</v>
      </c>
      <c r="BK97" s="193">
        <f>ROUND(I97*H97,2)</f>
        <v>0</v>
      </c>
      <c r="BL97" s="24" t="s">
        <v>293</v>
      </c>
      <c r="BM97" s="24" t="s">
        <v>823</v>
      </c>
    </row>
    <row r="98" spans="2:65" s="1" customFormat="1" ht="13.5">
      <c r="B98" s="41"/>
      <c r="D98" s="194" t="s">
        <v>146</v>
      </c>
      <c r="F98" s="195" t="s">
        <v>822</v>
      </c>
      <c r="I98" s="196"/>
      <c r="L98" s="41"/>
      <c r="M98" s="197"/>
      <c r="N98" s="42"/>
      <c r="O98" s="42"/>
      <c r="P98" s="42"/>
      <c r="Q98" s="42"/>
      <c r="R98" s="42"/>
      <c r="S98" s="42"/>
      <c r="T98" s="70"/>
      <c r="AT98" s="24" t="s">
        <v>146</v>
      </c>
      <c r="AU98" s="24" t="s">
        <v>84</v>
      </c>
    </row>
    <row r="99" spans="2:65" s="1" customFormat="1" ht="22.5" customHeight="1">
      <c r="B99" s="181"/>
      <c r="C99" s="182" t="s">
        <v>171</v>
      </c>
      <c r="D99" s="182" t="s">
        <v>141</v>
      </c>
      <c r="E99" s="183" t="s">
        <v>824</v>
      </c>
      <c r="F99" s="184" t="s">
        <v>825</v>
      </c>
      <c r="G99" s="185" t="s">
        <v>245</v>
      </c>
      <c r="H99" s="186">
        <v>20</v>
      </c>
      <c r="I99" s="187"/>
      <c r="J99" s="188">
        <f>ROUND(I99*H99,2)</f>
        <v>0</v>
      </c>
      <c r="K99" s="184" t="s">
        <v>201</v>
      </c>
      <c r="L99" s="41"/>
      <c r="M99" s="189" t="s">
        <v>5</v>
      </c>
      <c r="N99" s="190" t="s">
        <v>47</v>
      </c>
      <c r="O99" s="42"/>
      <c r="P99" s="191">
        <f>O99*H99</f>
        <v>0</v>
      </c>
      <c r="Q99" s="191">
        <v>1.75E-3</v>
      </c>
      <c r="R99" s="191">
        <f>Q99*H99</f>
        <v>3.5000000000000003E-2</v>
      </c>
      <c r="S99" s="191">
        <v>0</v>
      </c>
      <c r="T99" s="192">
        <f>S99*H99</f>
        <v>0</v>
      </c>
      <c r="AR99" s="24" t="s">
        <v>293</v>
      </c>
      <c r="AT99" s="24" t="s">
        <v>141</v>
      </c>
      <c r="AU99" s="24" t="s">
        <v>84</v>
      </c>
      <c r="AY99" s="24" t="s">
        <v>139</v>
      </c>
      <c r="BE99" s="193">
        <f>IF(N99="základní",J99,0)</f>
        <v>0</v>
      </c>
      <c r="BF99" s="193">
        <f>IF(N99="snížená",J99,0)</f>
        <v>0</v>
      </c>
      <c r="BG99" s="193">
        <f>IF(N99="zákl. přenesená",J99,0)</f>
        <v>0</v>
      </c>
      <c r="BH99" s="193">
        <f>IF(N99="sníž. přenesená",J99,0)</f>
        <v>0</v>
      </c>
      <c r="BI99" s="193">
        <f>IF(N99="nulová",J99,0)</f>
        <v>0</v>
      </c>
      <c r="BJ99" s="24" t="s">
        <v>82</v>
      </c>
      <c r="BK99" s="193">
        <f>ROUND(I99*H99,2)</f>
        <v>0</v>
      </c>
      <c r="BL99" s="24" t="s">
        <v>293</v>
      </c>
      <c r="BM99" s="24" t="s">
        <v>826</v>
      </c>
    </row>
    <row r="100" spans="2:65" s="1" customFormat="1" ht="67.5">
      <c r="B100" s="41"/>
      <c r="D100" s="194" t="s">
        <v>146</v>
      </c>
      <c r="F100" s="195" t="s">
        <v>827</v>
      </c>
      <c r="I100" s="196"/>
      <c r="L100" s="41"/>
      <c r="M100" s="197"/>
      <c r="N100" s="42"/>
      <c r="O100" s="42"/>
      <c r="P100" s="42"/>
      <c r="Q100" s="42"/>
      <c r="R100" s="42"/>
      <c r="S100" s="42"/>
      <c r="T100" s="70"/>
      <c r="AT100" s="24" t="s">
        <v>146</v>
      </c>
      <c r="AU100" s="24" t="s">
        <v>84</v>
      </c>
    </row>
    <row r="101" spans="2:65" s="1" customFormat="1" ht="22.5" customHeight="1">
      <c r="B101" s="181"/>
      <c r="C101" s="182" t="s">
        <v>222</v>
      </c>
      <c r="D101" s="182" t="s">
        <v>141</v>
      </c>
      <c r="E101" s="183" t="s">
        <v>828</v>
      </c>
      <c r="F101" s="184" t="s">
        <v>829</v>
      </c>
      <c r="G101" s="185" t="s">
        <v>210</v>
      </c>
      <c r="H101" s="186">
        <v>2</v>
      </c>
      <c r="I101" s="187"/>
      <c r="J101" s="188">
        <f>ROUND(I101*H101,2)</f>
        <v>0</v>
      </c>
      <c r="K101" s="184" t="s">
        <v>201</v>
      </c>
      <c r="L101" s="41"/>
      <c r="M101" s="189" t="s">
        <v>5</v>
      </c>
      <c r="N101" s="190" t="s">
        <v>47</v>
      </c>
      <c r="O101" s="42"/>
      <c r="P101" s="191">
        <f>O101*H101</f>
        <v>0</v>
      </c>
      <c r="Q101" s="191">
        <v>4.6999999999999999E-4</v>
      </c>
      <c r="R101" s="191">
        <f>Q101*H101</f>
        <v>9.3999999999999997E-4</v>
      </c>
      <c r="S101" s="191">
        <v>0</v>
      </c>
      <c r="T101" s="192">
        <f>S101*H101</f>
        <v>0</v>
      </c>
      <c r="AR101" s="24" t="s">
        <v>293</v>
      </c>
      <c r="AT101" s="24" t="s">
        <v>141</v>
      </c>
      <c r="AU101" s="24" t="s">
        <v>84</v>
      </c>
      <c r="AY101" s="24" t="s">
        <v>139</v>
      </c>
      <c r="BE101" s="193">
        <f>IF(N101="základní",J101,0)</f>
        <v>0</v>
      </c>
      <c r="BF101" s="193">
        <f>IF(N101="snížená",J101,0)</f>
        <v>0</v>
      </c>
      <c r="BG101" s="193">
        <f>IF(N101="zákl. přenesená",J101,0)</f>
        <v>0</v>
      </c>
      <c r="BH101" s="193">
        <f>IF(N101="sníž. přenesená",J101,0)</f>
        <v>0</v>
      </c>
      <c r="BI101" s="193">
        <f>IF(N101="nulová",J101,0)</f>
        <v>0</v>
      </c>
      <c r="BJ101" s="24" t="s">
        <v>82</v>
      </c>
      <c r="BK101" s="193">
        <f>ROUND(I101*H101,2)</f>
        <v>0</v>
      </c>
      <c r="BL101" s="24" t="s">
        <v>293</v>
      </c>
      <c r="BM101" s="24" t="s">
        <v>830</v>
      </c>
    </row>
    <row r="102" spans="2:65" s="1" customFormat="1" ht="27">
      <c r="B102" s="41"/>
      <c r="D102" s="198" t="s">
        <v>146</v>
      </c>
      <c r="F102" s="199" t="s">
        <v>831</v>
      </c>
      <c r="I102" s="196"/>
      <c r="L102" s="41"/>
      <c r="M102" s="200"/>
      <c r="N102" s="201"/>
      <c r="O102" s="201"/>
      <c r="P102" s="201"/>
      <c r="Q102" s="201"/>
      <c r="R102" s="201"/>
      <c r="S102" s="201"/>
      <c r="T102" s="202"/>
      <c r="AT102" s="24" t="s">
        <v>146</v>
      </c>
      <c r="AU102" s="24" t="s">
        <v>84</v>
      </c>
    </row>
    <row r="103" spans="2:65" s="1" customFormat="1" ht="6.95" customHeight="1">
      <c r="B103" s="56"/>
      <c r="C103" s="57"/>
      <c r="D103" s="57"/>
      <c r="E103" s="57"/>
      <c r="F103" s="57"/>
      <c r="G103" s="57"/>
      <c r="H103" s="57"/>
      <c r="I103" s="134"/>
      <c r="J103" s="57"/>
      <c r="K103" s="57"/>
      <c r="L103" s="41"/>
    </row>
  </sheetData>
  <autoFilter ref="C83:K102"/>
  <mergeCells count="12">
    <mergeCell ref="G1:H1"/>
    <mergeCell ref="L2:V2"/>
    <mergeCell ref="E49:H49"/>
    <mergeCell ref="E51:H51"/>
    <mergeCell ref="E72:H72"/>
    <mergeCell ref="E74:H74"/>
    <mergeCell ref="E76:H76"/>
    <mergeCell ref="E7:H7"/>
    <mergeCell ref="E9:H9"/>
    <mergeCell ref="E11:H11"/>
    <mergeCell ref="E26:H26"/>
    <mergeCell ref="E47:H47"/>
  </mergeCells>
  <hyperlinks>
    <hyperlink ref="F1:G1" location="C2" display="1) Krycí list soupisu"/>
    <hyperlink ref="G1:H1" location="C58" display="2) Rekapitulace"/>
    <hyperlink ref="J1" location="C83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13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6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07"/>
      <c r="C1" s="107"/>
      <c r="D1" s="108" t="s">
        <v>1</v>
      </c>
      <c r="E1" s="107"/>
      <c r="F1" s="109" t="s">
        <v>105</v>
      </c>
      <c r="G1" s="373" t="s">
        <v>106</v>
      </c>
      <c r="H1" s="373"/>
      <c r="I1" s="110"/>
      <c r="J1" s="109" t="s">
        <v>107</v>
      </c>
      <c r="K1" s="108" t="s">
        <v>108</v>
      </c>
      <c r="L1" s="109" t="s">
        <v>109</v>
      </c>
      <c r="M1" s="109"/>
      <c r="N1" s="109"/>
      <c r="O1" s="109"/>
      <c r="P1" s="109"/>
      <c r="Q1" s="109"/>
      <c r="R1" s="109"/>
      <c r="S1" s="109"/>
      <c r="T1" s="109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64" t="s">
        <v>8</v>
      </c>
      <c r="M2" s="365"/>
      <c r="N2" s="365"/>
      <c r="O2" s="365"/>
      <c r="P2" s="365"/>
      <c r="Q2" s="365"/>
      <c r="R2" s="365"/>
      <c r="S2" s="365"/>
      <c r="T2" s="365"/>
      <c r="U2" s="365"/>
      <c r="V2" s="365"/>
      <c r="AT2" s="24" t="s">
        <v>100</v>
      </c>
    </row>
    <row r="3" spans="1:70" ht="6.95" customHeight="1">
      <c r="B3" s="25"/>
      <c r="C3" s="26"/>
      <c r="D3" s="26"/>
      <c r="E3" s="26"/>
      <c r="F3" s="26"/>
      <c r="G3" s="26"/>
      <c r="H3" s="26"/>
      <c r="I3" s="111"/>
      <c r="J3" s="26"/>
      <c r="K3" s="27"/>
      <c r="AT3" s="24" t="s">
        <v>84</v>
      </c>
    </row>
    <row r="4" spans="1:70" ht="36.950000000000003" customHeight="1">
      <c r="B4" s="28"/>
      <c r="C4" s="29"/>
      <c r="D4" s="30" t="s">
        <v>110</v>
      </c>
      <c r="E4" s="29"/>
      <c r="F4" s="29"/>
      <c r="G4" s="29"/>
      <c r="H4" s="29"/>
      <c r="I4" s="112"/>
      <c r="J4" s="29"/>
      <c r="K4" s="31"/>
      <c r="M4" s="32" t="s">
        <v>13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12"/>
      <c r="J5" s="29"/>
      <c r="K5" s="31"/>
    </row>
    <row r="6" spans="1:70">
      <c r="B6" s="28"/>
      <c r="C6" s="29"/>
      <c r="D6" s="37" t="s">
        <v>19</v>
      </c>
      <c r="E6" s="29"/>
      <c r="F6" s="29"/>
      <c r="G6" s="29"/>
      <c r="H6" s="29"/>
      <c r="I6" s="112"/>
      <c r="J6" s="29"/>
      <c r="K6" s="31"/>
    </row>
    <row r="7" spans="1:70" ht="22.5" customHeight="1">
      <c r="B7" s="28"/>
      <c r="C7" s="29"/>
      <c r="D7" s="29"/>
      <c r="E7" s="366" t="str">
        <f>'Rekapitulace stavby'!K6</f>
        <v>Zřízení klubovny ve vstupním vestibulu sportovní haly</v>
      </c>
      <c r="F7" s="367"/>
      <c r="G7" s="367"/>
      <c r="H7" s="367"/>
      <c r="I7" s="112"/>
      <c r="J7" s="29"/>
      <c r="K7" s="31"/>
    </row>
    <row r="8" spans="1:70">
      <c r="B8" s="28"/>
      <c r="C8" s="29"/>
      <c r="D8" s="37" t="s">
        <v>111</v>
      </c>
      <c r="E8" s="29"/>
      <c r="F8" s="29"/>
      <c r="G8" s="29"/>
      <c r="H8" s="29"/>
      <c r="I8" s="112"/>
      <c r="J8" s="29"/>
      <c r="K8" s="31"/>
    </row>
    <row r="9" spans="1:70" s="1" customFormat="1" ht="22.5" customHeight="1">
      <c r="B9" s="41"/>
      <c r="C9" s="42"/>
      <c r="D9" s="42"/>
      <c r="E9" s="366" t="s">
        <v>176</v>
      </c>
      <c r="F9" s="368"/>
      <c r="G9" s="368"/>
      <c r="H9" s="368"/>
      <c r="I9" s="113"/>
      <c r="J9" s="42"/>
      <c r="K9" s="45"/>
    </row>
    <row r="10" spans="1:70" s="1" customFormat="1">
      <c r="B10" s="41"/>
      <c r="C10" s="42"/>
      <c r="D10" s="37" t="s">
        <v>113</v>
      </c>
      <c r="E10" s="42"/>
      <c r="F10" s="42"/>
      <c r="G10" s="42"/>
      <c r="H10" s="42"/>
      <c r="I10" s="113"/>
      <c r="J10" s="42"/>
      <c r="K10" s="45"/>
    </row>
    <row r="11" spans="1:70" s="1" customFormat="1" ht="36.950000000000003" customHeight="1">
      <c r="B11" s="41"/>
      <c r="C11" s="42"/>
      <c r="D11" s="42"/>
      <c r="E11" s="369" t="s">
        <v>832</v>
      </c>
      <c r="F11" s="368"/>
      <c r="G11" s="368"/>
      <c r="H11" s="368"/>
      <c r="I11" s="113"/>
      <c r="J11" s="42"/>
      <c r="K11" s="45"/>
    </row>
    <row r="12" spans="1:70" s="1" customFormat="1" ht="13.5">
      <c r="B12" s="41"/>
      <c r="C12" s="42"/>
      <c r="D12" s="42"/>
      <c r="E12" s="42"/>
      <c r="F12" s="42"/>
      <c r="G12" s="42"/>
      <c r="H12" s="42"/>
      <c r="I12" s="113"/>
      <c r="J12" s="42"/>
      <c r="K12" s="45"/>
    </row>
    <row r="13" spans="1:70" s="1" customFormat="1" ht="14.45" customHeight="1">
      <c r="B13" s="41"/>
      <c r="C13" s="42"/>
      <c r="D13" s="37" t="s">
        <v>21</v>
      </c>
      <c r="E13" s="42"/>
      <c r="F13" s="35" t="s">
        <v>22</v>
      </c>
      <c r="G13" s="42"/>
      <c r="H13" s="42"/>
      <c r="I13" s="114" t="s">
        <v>23</v>
      </c>
      <c r="J13" s="35" t="s">
        <v>5</v>
      </c>
      <c r="K13" s="45"/>
    </row>
    <row r="14" spans="1:70" s="1" customFormat="1" ht="14.45" customHeight="1">
      <c r="B14" s="41"/>
      <c r="C14" s="42"/>
      <c r="D14" s="37" t="s">
        <v>24</v>
      </c>
      <c r="E14" s="42"/>
      <c r="F14" s="35" t="s">
        <v>25</v>
      </c>
      <c r="G14" s="42"/>
      <c r="H14" s="42"/>
      <c r="I14" s="114" t="s">
        <v>26</v>
      </c>
      <c r="J14" s="115" t="str">
        <f>'Rekapitulace stavby'!AN8</f>
        <v>4.4.2017</v>
      </c>
      <c r="K14" s="45"/>
    </row>
    <row r="15" spans="1:70" s="1" customFormat="1" ht="10.9" customHeight="1">
      <c r="B15" s="41"/>
      <c r="C15" s="42"/>
      <c r="D15" s="42"/>
      <c r="E15" s="42"/>
      <c r="F15" s="42"/>
      <c r="G15" s="42"/>
      <c r="H15" s="42"/>
      <c r="I15" s="113"/>
      <c r="J15" s="42"/>
      <c r="K15" s="45"/>
    </row>
    <row r="16" spans="1:70" s="1" customFormat="1" ht="14.45" customHeight="1">
      <c r="B16" s="41"/>
      <c r="C16" s="42"/>
      <c r="D16" s="37" t="s">
        <v>28</v>
      </c>
      <c r="E16" s="42"/>
      <c r="F16" s="42"/>
      <c r="G16" s="42"/>
      <c r="H16" s="42"/>
      <c r="I16" s="114" t="s">
        <v>29</v>
      </c>
      <c r="J16" s="35" t="s">
        <v>30</v>
      </c>
      <c r="K16" s="45"/>
    </row>
    <row r="17" spans="2:11" s="1" customFormat="1" ht="18" customHeight="1">
      <c r="B17" s="41"/>
      <c r="C17" s="42"/>
      <c r="D17" s="42"/>
      <c r="E17" s="35" t="s">
        <v>31</v>
      </c>
      <c r="F17" s="42"/>
      <c r="G17" s="42"/>
      <c r="H17" s="42"/>
      <c r="I17" s="114" t="s">
        <v>32</v>
      </c>
      <c r="J17" s="35" t="s">
        <v>5</v>
      </c>
      <c r="K17" s="45"/>
    </row>
    <row r="18" spans="2:11" s="1" customFormat="1" ht="6.95" customHeight="1">
      <c r="B18" s="41"/>
      <c r="C18" s="42"/>
      <c r="D18" s="42"/>
      <c r="E18" s="42"/>
      <c r="F18" s="42"/>
      <c r="G18" s="42"/>
      <c r="H18" s="42"/>
      <c r="I18" s="113"/>
      <c r="J18" s="42"/>
      <c r="K18" s="45"/>
    </row>
    <row r="19" spans="2:11" s="1" customFormat="1" ht="14.45" customHeight="1">
      <c r="B19" s="41"/>
      <c r="C19" s="42"/>
      <c r="D19" s="37" t="s">
        <v>33</v>
      </c>
      <c r="E19" s="42"/>
      <c r="F19" s="42"/>
      <c r="G19" s="42"/>
      <c r="H19" s="42"/>
      <c r="I19" s="114" t="s">
        <v>29</v>
      </c>
      <c r="J19" s="35" t="str">
        <f>IF('Rekapitulace stavby'!AN13="Vyplň údaj","",IF('Rekapitulace stavby'!AN13="","",'Rekapitulace stavby'!AN13))</f>
        <v/>
      </c>
      <c r="K19" s="45"/>
    </row>
    <row r="20" spans="2:11" s="1" customFormat="1" ht="18" customHeight="1">
      <c r="B20" s="41"/>
      <c r="C20" s="42"/>
      <c r="D20" s="42"/>
      <c r="E20" s="35" t="str">
        <f>IF('Rekapitulace stavby'!E14="Vyplň údaj","",IF('Rekapitulace stavby'!E14="","",'Rekapitulace stavby'!E14))</f>
        <v/>
      </c>
      <c r="F20" s="42"/>
      <c r="G20" s="42"/>
      <c r="H20" s="42"/>
      <c r="I20" s="114" t="s">
        <v>32</v>
      </c>
      <c r="J20" s="35" t="str">
        <f>IF('Rekapitulace stavby'!AN14="Vyplň údaj","",IF('Rekapitulace stavby'!AN14="","",'Rekapitulace stavby'!AN14))</f>
        <v/>
      </c>
      <c r="K20" s="45"/>
    </row>
    <row r="21" spans="2:11" s="1" customFormat="1" ht="6.95" customHeight="1">
      <c r="B21" s="41"/>
      <c r="C21" s="42"/>
      <c r="D21" s="42"/>
      <c r="E21" s="42"/>
      <c r="F21" s="42"/>
      <c r="G21" s="42"/>
      <c r="H21" s="42"/>
      <c r="I21" s="113"/>
      <c r="J21" s="42"/>
      <c r="K21" s="45"/>
    </row>
    <row r="22" spans="2:11" s="1" customFormat="1" ht="14.45" customHeight="1">
      <c r="B22" s="41"/>
      <c r="C22" s="42"/>
      <c r="D22" s="37" t="s">
        <v>35</v>
      </c>
      <c r="E22" s="42"/>
      <c r="F22" s="42"/>
      <c r="G22" s="42"/>
      <c r="H22" s="42"/>
      <c r="I22" s="114" t="s">
        <v>29</v>
      </c>
      <c r="J22" s="35" t="s">
        <v>36</v>
      </c>
      <c r="K22" s="45"/>
    </row>
    <row r="23" spans="2:11" s="1" customFormat="1" ht="18" customHeight="1">
      <c r="B23" s="41"/>
      <c r="C23" s="42"/>
      <c r="D23" s="42"/>
      <c r="E23" s="35" t="s">
        <v>37</v>
      </c>
      <c r="F23" s="42"/>
      <c r="G23" s="42"/>
      <c r="H23" s="42"/>
      <c r="I23" s="114" t="s">
        <v>32</v>
      </c>
      <c r="J23" s="35" t="s">
        <v>38</v>
      </c>
      <c r="K23" s="45"/>
    </row>
    <row r="24" spans="2:11" s="1" customFormat="1" ht="6.95" customHeight="1">
      <c r="B24" s="41"/>
      <c r="C24" s="42"/>
      <c r="D24" s="42"/>
      <c r="E24" s="42"/>
      <c r="F24" s="42"/>
      <c r="G24" s="42"/>
      <c r="H24" s="42"/>
      <c r="I24" s="113"/>
      <c r="J24" s="42"/>
      <c r="K24" s="45"/>
    </row>
    <row r="25" spans="2:11" s="1" customFormat="1" ht="14.45" customHeight="1">
      <c r="B25" s="41"/>
      <c r="C25" s="42"/>
      <c r="D25" s="37" t="s">
        <v>40</v>
      </c>
      <c r="E25" s="42"/>
      <c r="F25" s="42"/>
      <c r="G25" s="42"/>
      <c r="H25" s="42"/>
      <c r="I25" s="113"/>
      <c r="J25" s="42"/>
      <c r="K25" s="45"/>
    </row>
    <row r="26" spans="2:11" s="7" customFormat="1" ht="348" customHeight="1">
      <c r="B26" s="116"/>
      <c r="C26" s="117"/>
      <c r="D26" s="117"/>
      <c r="E26" s="332" t="s">
        <v>798</v>
      </c>
      <c r="F26" s="332"/>
      <c r="G26" s="332"/>
      <c r="H26" s="332"/>
      <c r="I26" s="118"/>
      <c r="J26" s="117"/>
      <c r="K26" s="119"/>
    </row>
    <row r="27" spans="2:11" s="1" customFormat="1" ht="6.95" customHeight="1">
      <c r="B27" s="41"/>
      <c r="C27" s="42"/>
      <c r="D27" s="42"/>
      <c r="E27" s="42"/>
      <c r="F27" s="42"/>
      <c r="G27" s="42"/>
      <c r="H27" s="42"/>
      <c r="I27" s="113"/>
      <c r="J27" s="42"/>
      <c r="K27" s="45"/>
    </row>
    <row r="28" spans="2:11" s="1" customFormat="1" ht="6.95" customHeight="1">
      <c r="B28" s="41"/>
      <c r="C28" s="42"/>
      <c r="D28" s="68"/>
      <c r="E28" s="68"/>
      <c r="F28" s="68"/>
      <c r="G28" s="68"/>
      <c r="H28" s="68"/>
      <c r="I28" s="120"/>
      <c r="J28" s="68"/>
      <c r="K28" s="121"/>
    </row>
    <row r="29" spans="2:11" s="1" customFormat="1" ht="25.35" customHeight="1">
      <c r="B29" s="41"/>
      <c r="C29" s="42"/>
      <c r="D29" s="122" t="s">
        <v>42</v>
      </c>
      <c r="E29" s="42"/>
      <c r="F29" s="42"/>
      <c r="G29" s="42"/>
      <c r="H29" s="42"/>
      <c r="I29" s="113"/>
      <c r="J29" s="123">
        <f>ROUND(J87,2)</f>
        <v>0</v>
      </c>
      <c r="K29" s="45"/>
    </row>
    <row r="30" spans="2:11" s="1" customFormat="1" ht="6.95" customHeight="1">
      <c r="B30" s="41"/>
      <c r="C30" s="42"/>
      <c r="D30" s="68"/>
      <c r="E30" s="68"/>
      <c r="F30" s="68"/>
      <c r="G30" s="68"/>
      <c r="H30" s="68"/>
      <c r="I30" s="120"/>
      <c r="J30" s="68"/>
      <c r="K30" s="121"/>
    </row>
    <row r="31" spans="2:11" s="1" customFormat="1" ht="14.45" customHeight="1">
      <c r="B31" s="41"/>
      <c r="C31" s="42"/>
      <c r="D31" s="42"/>
      <c r="E31" s="42"/>
      <c r="F31" s="46" t="s">
        <v>44</v>
      </c>
      <c r="G31" s="42"/>
      <c r="H31" s="42"/>
      <c r="I31" s="124" t="s">
        <v>43</v>
      </c>
      <c r="J31" s="46" t="s">
        <v>45</v>
      </c>
      <c r="K31" s="45"/>
    </row>
    <row r="32" spans="2:11" s="1" customFormat="1" ht="14.45" customHeight="1">
      <c r="B32" s="41"/>
      <c r="C32" s="42"/>
      <c r="D32" s="49" t="s">
        <v>46</v>
      </c>
      <c r="E32" s="49" t="s">
        <v>47</v>
      </c>
      <c r="F32" s="125">
        <f>ROUND(SUM(BE87:BE212), 2)</f>
        <v>0</v>
      </c>
      <c r="G32" s="42"/>
      <c r="H32" s="42"/>
      <c r="I32" s="126">
        <v>0.21</v>
      </c>
      <c r="J32" s="125">
        <f>ROUND(ROUND((SUM(BE87:BE212)), 2)*I32, 2)</f>
        <v>0</v>
      </c>
      <c r="K32" s="45"/>
    </row>
    <row r="33" spans="2:11" s="1" customFormat="1" ht="14.45" customHeight="1">
      <c r="B33" s="41"/>
      <c r="C33" s="42"/>
      <c r="D33" s="42"/>
      <c r="E33" s="49" t="s">
        <v>48</v>
      </c>
      <c r="F33" s="125">
        <f>ROUND(SUM(BF87:BF212), 2)</f>
        <v>0</v>
      </c>
      <c r="G33" s="42"/>
      <c r="H33" s="42"/>
      <c r="I33" s="126">
        <v>0.15</v>
      </c>
      <c r="J33" s="125">
        <f>ROUND(ROUND((SUM(BF87:BF212)), 2)*I33, 2)</f>
        <v>0</v>
      </c>
      <c r="K33" s="45"/>
    </row>
    <row r="34" spans="2:11" s="1" customFormat="1" ht="14.45" hidden="1" customHeight="1">
      <c r="B34" s="41"/>
      <c r="C34" s="42"/>
      <c r="D34" s="42"/>
      <c r="E34" s="49" t="s">
        <v>49</v>
      </c>
      <c r="F34" s="125">
        <f>ROUND(SUM(BG87:BG212), 2)</f>
        <v>0</v>
      </c>
      <c r="G34" s="42"/>
      <c r="H34" s="42"/>
      <c r="I34" s="126">
        <v>0.21</v>
      </c>
      <c r="J34" s="125">
        <v>0</v>
      </c>
      <c r="K34" s="45"/>
    </row>
    <row r="35" spans="2:11" s="1" customFormat="1" ht="14.45" hidden="1" customHeight="1">
      <c r="B35" s="41"/>
      <c r="C35" s="42"/>
      <c r="D35" s="42"/>
      <c r="E35" s="49" t="s">
        <v>50</v>
      </c>
      <c r="F35" s="125">
        <f>ROUND(SUM(BH87:BH212), 2)</f>
        <v>0</v>
      </c>
      <c r="G35" s="42"/>
      <c r="H35" s="42"/>
      <c r="I35" s="126">
        <v>0.15</v>
      </c>
      <c r="J35" s="125">
        <v>0</v>
      </c>
      <c r="K35" s="45"/>
    </row>
    <row r="36" spans="2:11" s="1" customFormat="1" ht="14.45" hidden="1" customHeight="1">
      <c r="B36" s="41"/>
      <c r="C36" s="42"/>
      <c r="D36" s="42"/>
      <c r="E36" s="49" t="s">
        <v>51</v>
      </c>
      <c r="F36" s="125">
        <f>ROUND(SUM(BI87:BI212), 2)</f>
        <v>0</v>
      </c>
      <c r="G36" s="42"/>
      <c r="H36" s="42"/>
      <c r="I36" s="126">
        <v>0</v>
      </c>
      <c r="J36" s="125">
        <v>0</v>
      </c>
      <c r="K36" s="45"/>
    </row>
    <row r="37" spans="2:11" s="1" customFormat="1" ht="6.95" customHeight="1">
      <c r="B37" s="41"/>
      <c r="C37" s="42"/>
      <c r="D37" s="42"/>
      <c r="E37" s="42"/>
      <c r="F37" s="42"/>
      <c r="G37" s="42"/>
      <c r="H37" s="42"/>
      <c r="I37" s="113"/>
      <c r="J37" s="42"/>
      <c r="K37" s="45"/>
    </row>
    <row r="38" spans="2:11" s="1" customFormat="1" ht="25.35" customHeight="1">
      <c r="B38" s="41"/>
      <c r="C38" s="127"/>
      <c r="D38" s="128" t="s">
        <v>52</v>
      </c>
      <c r="E38" s="71"/>
      <c r="F38" s="71"/>
      <c r="G38" s="129" t="s">
        <v>53</v>
      </c>
      <c r="H38" s="130" t="s">
        <v>54</v>
      </c>
      <c r="I38" s="131"/>
      <c r="J38" s="132">
        <f>SUM(J29:J36)</f>
        <v>0</v>
      </c>
      <c r="K38" s="133"/>
    </row>
    <row r="39" spans="2:11" s="1" customFormat="1" ht="14.45" customHeight="1">
      <c r="B39" s="56"/>
      <c r="C39" s="57"/>
      <c r="D39" s="57"/>
      <c r="E39" s="57"/>
      <c r="F39" s="57"/>
      <c r="G39" s="57"/>
      <c r="H39" s="57"/>
      <c r="I39" s="134"/>
      <c r="J39" s="57"/>
      <c r="K39" s="58"/>
    </row>
    <row r="43" spans="2:11" s="1" customFormat="1" ht="6.95" customHeight="1">
      <c r="B43" s="59"/>
      <c r="C43" s="60"/>
      <c r="D43" s="60"/>
      <c r="E43" s="60"/>
      <c r="F43" s="60"/>
      <c r="G43" s="60"/>
      <c r="H43" s="60"/>
      <c r="I43" s="135"/>
      <c r="J43" s="60"/>
      <c r="K43" s="136"/>
    </row>
    <row r="44" spans="2:11" s="1" customFormat="1" ht="36.950000000000003" customHeight="1">
      <c r="B44" s="41"/>
      <c r="C44" s="30" t="s">
        <v>115</v>
      </c>
      <c r="D44" s="42"/>
      <c r="E44" s="42"/>
      <c r="F44" s="42"/>
      <c r="G44" s="42"/>
      <c r="H44" s="42"/>
      <c r="I44" s="113"/>
      <c r="J44" s="42"/>
      <c r="K44" s="45"/>
    </row>
    <row r="45" spans="2:11" s="1" customFormat="1" ht="6.95" customHeight="1">
      <c r="B45" s="41"/>
      <c r="C45" s="42"/>
      <c r="D45" s="42"/>
      <c r="E45" s="42"/>
      <c r="F45" s="42"/>
      <c r="G45" s="42"/>
      <c r="H45" s="42"/>
      <c r="I45" s="113"/>
      <c r="J45" s="42"/>
      <c r="K45" s="45"/>
    </row>
    <row r="46" spans="2:11" s="1" customFormat="1" ht="14.45" customHeight="1">
      <c r="B46" s="41"/>
      <c r="C46" s="37" t="s">
        <v>19</v>
      </c>
      <c r="D46" s="42"/>
      <c r="E46" s="42"/>
      <c r="F46" s="42"/>
      <c r="G46" s="42"/>
      <c r="H46" s="42"/>
      <c r="I46" s="113"/>
      <c r="J46" s="42"/>
      <c r="K46" s="45"/>
    </row>
    <row r="47" spans="2:11" s="1" customFormat="1" ht="22.5" customHeight="1">
      <c r="B47" s="41"/>
      <c r="C47" s="42"/>
      <c r="D47" s="42"/>
      <c r="E47" s="366" t="str">
        <f>E7</f>
        <v>Zřízení klubovny ve vstupním vestibulu sportovní haly</v>
      </c>
      <c r="F47" s="367"/>
      <c r="G47" s="367"/>
      <c r="H47" s="367"/>
      <c r="I47" s="113"/>
      <c r="J47" s="42"/>
      <c r="K47" s="45"/>
    </row>
    <row r="48" spans="2:11">
      <c r="B48" s="28"/>
      <c r="C48" s="37" t="s">
        <v>111</v>
      </c>
      <c r="D48" s="29"/>
      <c r="E48" s="29"/>
      <c r="F48" s="29"/>
      <c r="G48" s="29"/>
      <c r="H48" s="29"/>
      <c r="I48" s="112"/>
      <c r="J48" s="29"/>
      <c r="K48" s="31"/>
    </row>
    <row r="49" spans="2:47" s="1" customFormat="1" ht="22.5" customHeight="1">
      <c r="B49" s="41"/>
      <c r="C49" s="42"/>
      <c r="D49" s="42"/>
      <c r="E49" s="366" t="s">
        <v>176</v>
      </c>
      <c r="F49" s="368"/>
      <c r="G49" s="368"/>
      <c r="H49" s="368"/>
      <c r="I49" s="113"/>
      <c r="J49" s="42"/>
      <c r="K49" s="45"/>
    </row>
    <row r="50" spans="2:47" s="1" customFormat="1" ht="14.45" customHeight="1">
      <c r="B50" s="41"/>
      <c r="C50" s="37" t="s">
        <v>113</v>
      </c>
      <c r="D50" s="42"/>
      <c r="E50" s="42"/>
      <c r="F50" s="42"/>
      <c r="G50" s="42"/>
      <c r="H50" s="42"/>
      <c r="I50" s="113"/>
      <c r="J50" s="42"/>
      <c r="K50" s="45"/>
    </row>
    <row r="51" spans="2:47" s="1" customFormat="1" ht="23.25" customHeight="1">
      <c r="B51" s="41"/>
      <c r="C51" s="42"/>
      <c r="D51" s="42"/>
      <c r="E51" s="369" t="str">
        <f>E11</f>
        <v>03 - Zdravotně technické instalace</v>
      </c>
      <c r="F51" s="368"/>
      <c r="G51" s="368"/>
      <c r="H51" s="368"/>
      <c r="I51" s="113"/>
      <c r="J51" s="42"/>
      <c r="K51" s="45"/>
    </row>
    <row r="52" spans="2:47" s="1" customFormat="1" ht="6.95" customHeight="1">
      <c r="B52" s="41"/>
      <c r="C52" s="42"/>
      <c r="D52" s="42"/>
      <c r="E52" s="42"/>
      <c r="F52" s="42"/>
      <c r="G52" s="42"/>
      <c r="H52" s="42"/>
      <c r="I52" s="113"/>
      <c r="J52" s="42"/>
      <c r="K52" s="45"/>
    </row>
    <row r="53" spans="2:47" s="1" customFormat="1" ht="18" customHeight="1">
      <c r="B53" s="41"/>
      <c r="C53" s="37" t="s">
        <v>24</v>
      </c>
      <c r="D53" s="42"/>
      <c r="E53" s="42"/>
      <c r="F53" s="35" t="str">
        <f>F14</f>
        <v>město Pelhřimov, ul. Nádražní, č.p. 1536</v>
      </c>
      <c r="G53" s="42"/>
      <c r="H53" s="42"/>
      <c r="I53" s="114" t="s">
        <v>26</v>
      </c>
      <c r="J53" s="115" t="str">
        <f>IF(J14="","",J14)</f>
        <v>4.4.2017</v>
      </c>
      <c r="K53" s="45"/>
    </row>
    <row r="54" spans="2:47" s="1" customFormat="1" ht="6.95" customHeight="1">
      <c r="B54" s="41"/>
      <c r="C54" s="42"/>
      <c r="D54" s="42"/>
      <c r="E54" s="42"/>
      <c r="F54" s="42"/>
      <c r="G54" s="42"/>
      <c r="H54" s="42"/>
      <c r="I54" s="113"/>
      <c r="J54" s="42"/>
      <c r="K54" s="45"/>
    </row>
    <row r="55" spans="2:47" s="1" customFormat="1">
      <c r="B55" s="41"/>
      <c r="C55" s="37" t="s">
        <v>28</v>
      </c>
      <c r="D55" s="42"/>
      <c r="E55" s="42"/>
      <c r="F55" s="35" t="str">
        <f>E17</f>
        <v>město Pelhřimov</v>
      </c>
      <c r="G55" s="42"/>
      <c r="H55" s="42"/>
      <c r="I55" s="114" t="s">
        <v>35</v>
      </c>
      <c r="J55" s="35" t="str">
        <f>E23</f>
        <v>PROJEKT CENTRUM NOVA s.r.o.</v>
      </c>
      <c r="K55" s="45"/>
    </row>
    <row r="56" spans="2:47" s="1" customFormat="1" ht="14.45" customHeight="1">
      <c r="B56" s="41"/>
      <c r="C56" s="37" t="s">
        <v>33</v>
      </c>
      <c r="D56" s="42"/>
      <c r="E56" s="42"/>
      <c r="F56" s="35" t="str">
        <f>IF(E20="","",E20)</f>
        <v/>
      </c>
      <c r="G56" s="42"/>
      <c r="H56" s="42"/>
      <c r="I56" s="113"/>
      <c r="J56" s="42"/>
      <c r="K56" s="45"/>
    </row>
    <row r="57" spans="2:47" s="1" customFormat="1" ht="10.35" customHeight="1">
      <c r="B57" s="41"/>
      <c r="C57" s="42"/>
      <c r="D57" s="42"/>
      <c r="E57" s="42"/>
      <c r="F57" s="42"/>
      <c r="G57" s="42"/>
      <c r="H57" s="42"/>
      <c r="I57" s="113"/>
      <c r="J57" s="42"/>
      <c r="K57" s="45"/>
    </row>
    <row r="58" spans="2:47" s="1" customFormat="1" ht="29.25" customHeight="1">
      <c r="B58" s="41"/>
      <c r="C58" s="137" t="s">
        <v>116</v>
      </c>
      <c r="D58" s="127"/>
      <c r="E58" s="127"/>
      <c r="F58" s="127"/>
      <c r="G58" s="127"/>
      <c r="H58" s="127"/>
      <c r="I58" s="138"/>
      <c r="J58" s="139" t="s">
        <v>117</v>
      </c>
      <c r="K58" s="140"/>
    </row>
    <row r="59" spans="2:47" s="1" customFormat="1" ht="10.35" customHeight="1">
      <c r="B59" s="41"/>
      <c r="C59" s="42"/>
      <c r="D59" s="42"/>
      <c r="E59" s="42"/>
      <c r="F59" s="42"/>
      <c r="G59" s="42"/>
      <c r="H59" s="42"/>
      <c r="I59" s="113"/>
      <c r="J59" s="42"/>
      <c r="K59" s="45"/>
    </row>
    <row r="60" spans="2:47" s="1" customFormat="1" ht="29.25" customHeight="1">
      <c r="B60" s="41"/>
      <c r="C60" s="141" t="s">
        <v>118</v>
      </c>
      <c r="D60" s="42"/>
      <c r="E60" s="42"/>
      <c r="F60" s="42"/>
      <c r="G60" s="42"/>
      <c r="H60" s="42"/>
      <c r="I60" s="113"/>
      <c r="J60" s="123">
        <f>J87</f>
        <v>0</v>
      </c>
      <c r="K60" s="45"/>
      <c r="AU60" s="24" t="s">
        <v>119</v>
      </c>
    </row>
    <row r="61" spans="2:47" s="8" customFormat="1" ht="24.95" customHeight="1">
      <c r="B61" s="142"/>
      <c r="C61" s="143"/>
      <c r="D61" s="144" t="s">
        <v>185</v>
      </c>
      <c r="E61" s="145"/>
      <c r="F61" s="145"/>
      <c r="G61" s="145"/>
      <c r="H61" s="145"/>
      <c r="I61" s="146"/>
      <c r="J61" s="147">
        <f>J88</f>
        <v>0</v>
      </c>
      <c r="K61" s="148"/>
    </row>
    <row r="62" spans="2:47" s="9" customFormat="1" ht="19.899999999999999" customHeight="1">
      <c r="B62" s="149"/>
      <c r="C62" s="150"/>
      <c r="D62" s="151" t="s">
        <v>833</v>
      </c>
      <c r="E62" s="152"/>
      <c r="F62" s="152"/>
      <c r="G62" s="152"/>
      <c r="H62" s="152"/>
      <c r="I62" s="153"/>
      <c r="J62" s="154">
        <f>J89</f>
        <v>0</v>
      </c>
      <c r="K62" s="155"/>
    </row>
    <row r="63" spans="2:47" s="9" customFormat="1" ht="19.899999999999999" customHeight="1">
      <c r="B63" s="149"/>
      <c r="C63" s="150"/>
      <c r="D63" s="151" t="s">
        <v>834</v>
      </c>
      <c r="E63" s="152"/>
      <c r="F63" s="152"/>
      <c r="G63" s="152"/>
      <c r="H63" s="152"/>
      <c r="I63" s="153"/>
      <c r="J63" s="154">
        <f>J127</f>
        <v>0</v>
      </c>
      <c r="K63" s="155"/>
    </row>
    <row r="64" spans="2:47" s="9" customFormat="1" ht="19.899999999999999" customHeight="1">
      <c r="B64" s="149"/>
      <c r="C64" s="150"/>
      <c r="D64" s="151" t="s">
        <v>835</v>
      </c>
      <c r="E64" s="152"/>
      <c r="F64" s="152"/>
      <c r="G64" s="152"/>
      <c r="H64" s="152"/>
      <c r="I64" s="153"/>
      <c r="J64" s="154">
        <f>J181</f>
        <v>0</v>
      </c>
      <c r="K64" s="155"/>
    </row>
    <row r="65" spans="2:12" s="9" customFormat="1" ht="19.899999999999999" customHeight="1">
      <c r="B65" s="149"/>
      <c r="C65" s="150"/>
      <c r="D65" s="151" t="s">
        <v>836</v>
      </c>
      <c r="E65" s="152"/>
      <c r="F65" s="152"/>
      <c r="G65" s="152"/>
      <c r="H65" s="152"/>
      <c r="I65" s="153"/>
      <c r="J65" s="154">
        <f>J208</f>
        <v>0</v>
      </c>
      <c r="K65" s="155"/>
    </row>
    <row r="66" spans="2:12" s="1" customFormat="1" ht="21.75" customHeight="1">
      <c r="B66" s="41"/>
      <c r="C66" s="42"/>
      <c r="D66" s="42"/>
      <c r="E66" s="42"/>
      <c r="F66" s="42"/>
      <c r="G66" s="42"/>
      <c r="H66" s="42"/>
      <c r="I66" s="113"/>
      <c r="J66" s="42"/>
      <c r="K66" s="45"/>
    </row>
    <row r="67" spans="2:12" s="1" customFormat="1" ht="6.95" customHeight="1">
      <c r="B67" s="56"/>
      <c r="C67" s="57"/>
      <c r="D67" s="57"/>
      <c r="E67" s="57"/>
      <c r="F67" s="57"/>
      <c r="G67" s="57"/>
      <c r="H67" s="57"/>
      <c r="I67" s="134"/>
      <c r="J67" s="57"/>
      <c r="K67" s="58"/>
    </row>
    <row r="71" spans="2:12" s="1" customFormat="1" ht="6.95" customHeight="1">
      <c r="B71" s="59"/>
      <c r="C71" s="60"/>
      <c r="D71" s="60"/>
      <c r="E71" s="60"/>
      <c r="F71" s="60"/>
      <c r="G71" s="60"/>
      <c r="H71" s="60"/>
      <c r="I71" s="135"/>
      <c r="J71" s="60"/>
      <c r="K71" s="60"/>
      <c r="L71" s="41"/>
    </row>
    <row r="72" spans="2:12" s="1" customFormat="1" ht="36.950000000000003" customHeight="1">
      <c r="B72" s="41"/>
      <c r="C72" s="61" t="s">
        <v>122</v>
      </c>
      <c r="L72" s="41"/>
    </row>
    <row r="73" spans="2:12" s="1" customFormat="1" ht="6.95" customHeight="1">
      <c r="B73" s="41"/>
      <c r="L73" s="41"/>
    </row>
    <row r="74" spans="2:12" s="1" customFormat="1" ht="14.45" customHeight="1">
      <c r="B74" s="41"/>
      <c r="C74" s="63" t="s">
        <v>19</v>
      </c>
      <c r="L74" s="41"/>
    </row>
    <row r="75" spans="2:12" s="1" customFormat="1" ht="22.5" customHeight="1">
      <c r="B75" s="41"/>
      <c r="E75" s="370" t="str">
        <f>E7</f>
        <v>Zřízení klubovny ve vstupním vestibulu sportovní haly</v>
      </c>
      <c r="F75" s="371"/>
      <c r="G75" s="371"/>
      <c r="H75" s="371"/>
      <c r="L75" s="41"/>
    </row>
    <row r="76" spans="2:12">
      <c r="B76" s="28"/>
      <c r="C76" s="63" t="s">
        <v>111</v>
      </c>
      <c r="L76" s="28"/>
    </row>
    <row r="77" spans="2:12" s="1" customFormat="1" ht="22.5" customHeight="1">
      <c r="B77" s="41"/>
      <c r="E77" s="370" t="s">
        <v>176</v>
      </c>
      <c r="F77" s="372"/>
      <c r="G77" s="372"/>
      <c r="H77" s="372"/>
      <c r="L77" s="41"/>
    </row>
    <row r="78" spans="2:12" s="1" customFormat="1" ht="14.45" customHeight="1">
      <c r="B78" s="41"/>
      <c r="C78" s="63" t="s">
        <v>113</v>
      </c>
      <c r="L78" s="41"/>
    </row>
    <row r="79" spans="2:12" s="1" customFormat="1" ht="23.25" customHeight="1">
      <c r="B79" s="41"/>
      <c r="E79" s="343" t="str">
        <f>E11</f>
        <v>03 - Zdravotně technické instalace</v>
      </c>
      <c r="F79" s="372"/>
      <c r="G79" s="372"/>
      <c r="H79" s="372"/>
      <c r="L79" s="41"/>
    </row>
    <row r="80" spans="2:12" s="1" customFormat="1" ht="6.95" customHeight="1">
      <c r="B80" s="41"/>
      <c r="L80" s="41"/>
    </row>
    <row r="81" spans="2:65" s="1" customFormat="1" ht="18" customHeight="1">
      <c r="B81" s="41"/>
      <c r="C81" s="63" t="s">
        <v>24</v>
      </c>
      <c r="F81" s="156" t="str">
        <f>F14</f>
        <v>město Pelhřimov, ul. Nádražní, č.p. 1536</v>
      </c>
      <c r="I81" s="157" t="s">
        <v>26</v>
      </c>
      <c r="J81" s="67" t="str">
        <f>IF(J14="","",J14)</f>
        <v>4.4.2017</v>
      </c>
      <c r="L81" s="41"/>
    </row>
    <row r="82" spans="2:65" s="1" customFormat="1" ht="6.95" customHeight="1">
      <c r="B82" s="41"/>
      <c r="L82" s="41"/>
    </row>
    <row r="83" spans="2:65" s="1" customFormat="1">
      <c r="B83" s="41"/>
      <c r="C83" s="63" t="s">
        <v>28</v>
      </c>
      <c r="F83" s="156" t="str">
        <f>E17</f>
        <v>město Pelhřimov</v>
      </c>
      <c r="I83" s="157" t="s">
        <v>35</v>
      </c>
      <c r="J83" s="156" t="str">
        <f>E23</f>
        <v>PROJEKT CENTRUM NOVA s.r.o.</v>
      </c>
      <c r="L83" s="41"/>
    </row>
    <row r="84" spans="2:65" s="1" customFormat="1" ht="14.45" customHeight="1">
      <c r="B84" s="41"/>
      <c r="C84" s="63" t="s">
        <v>33</v>
      </c>
      <c r="F84" s="156" t="str">
        <f>IF(E20="","",E20)</f>
        <v/>
      </c>
      <c r="L84" s="41"/>
    </row>
    <row r="85" spans="2:65" s="1" customFormat="1" ht="10.35" customHeight="1">
      <c r="B85" s="41"/>
      <c r="L85" s="41"/>
    </row>
    <row r="86" spans="2:65" s="10" customFormat="1" ht="29.25" customHeight="1">
      <c r="B86" s="158"/>
      <c r="C86" s="159" t="s">
        <v>123</v>
      </c>
      <c r="D86" s="160" t="s">
        <v>61</v>
      </c>
      <c r="E86" s="160" t="s">
        <v>57</v>
      </c>
      <c r="F86" s="160" t="s">
        <v>124</v>
      </c>
      <c r="G86" s="160" t="s">
        <v>125</v>
      </c>
      <c r="H86" s="160" t="s">
        <v>126</v>
      </c>
      <c r="I86" s="161" t="s">
        <v>127</v>
      </c>
      <c r="J86" s="160" t="s">
        <v>117</v>
      </c>
      <c r="K86" s="162" t="s">
        <v>128</v>
      </c>
      <c r="L86" s="158"/>
      <c r="M86" s="73" t="s">
        <v>129</v>
      </c>
      <c r="N86" s="74" t="s">
        <v>46</v>
      </c>
      <c r="O86" s="74" t="s">
        <v>130</v>
      </c>
      <c r="P86" s="74" t="s">
        <v>131</v>
      </c>
      <c r="Q86" s="74" t="s">
        <v>132</v>
      </c>
      <c r="R86" s="74" t="s">
        <v>133</v>
      </c>
      <c r="S86" s="74" t="s">
        <v>134</v>
      </c>
      <c r="T86" s="75" t="s">
        <v>135</v>
      </c>
    </row>
    <row r="87" spans="2:65" s="1" customFormat="1" ht="29.25" customHeight="1">
      <c r="B87" s="41"/>
      <c r="C87" s="77" t="s">
        <v>118</v>
      </c>
      <c r="J87" s="163">
        <f>BK87</f>
        <v>0</v>
      </c>
      <c r="L87" s="41"/>
      <c r="M87" s="76"/>
      <c r="N87" s="68"/>
      <c r="O87" s="68"/>
      <c r="P87" s="164">
        <f>P88</f>
        <v>0</v>
      </c>
      <c r="Q87" s="68"/>
      <c r="R87" s="164">
        <f>R88</f>
        <v>0.27460499999999999</v>
      </c>
      <c r="S87" s="68"/>
      <c r="T87" s="165">
        <f>T88</f>
        <v>0</v>
      </c>
      <c r="AT87" s="24" t="s">
        <v>75</v>
      </c>
      <c r="AU87" s="24" t="s">
        <v>119</v>
      </c>
      <c r="BK87" s="166">
        <f>BK88</f>
        <v>0</v>
      </c>
    </row>
    <row r="88" spans="2:65" s="11" customFormat="1" ht="37.35" customHeight="1">
      <c r="B88" s="167"/>
      <c r="D88" s="168" t="s">
        <v>75</v>
      </c>
      <c r="E88" s="169" t="s">
        <v>451</v>
      </c>
      <c r="F88" s="169" t="s">
        <v>452</v>
      </c>
      <c r="I88" s="170"/>
      <c r="J88" s="171">
        <f>BK88</f>
        <v>0</v>
      </c>
      <c r="L88" s="167"/>
      <c r="M88" s="172"/>
      <c r="N88" s="173"/>
      <c r="O88" s="173"/>
      <c r="P88" s="174">
        <f>P89+P127+P181+P208</f>
        <v>0</v>
      </c>
      <c r="Q88" s="173"/>
      <c r="R88" s="174">
        <f>R89+R127+R181+R208</f>
        <v>0.27460499999999999</v>
      </c>
      <c r="S88" s="173"/>
      <c r="T88" s="175">
        <f>T89+T127+T181+T208</f>
        <v>0</v>
      </c>
      <c r="AR88" s="168" t="s">
        <v>84</v>
      </c>
      <c r="AT88" s="176" t="s">
        <v>75</v>
      </c>
      <c r="AU88" s="176" t="s">
        <v>76</v>
      </c>
      <c r="AY88" s="168" t="s">
        <v>139</v>
      </c>
      <c r="BK88" s="177">
        <f>BK89+BK127+BK181+BK208</f>
        <v>0</v>
      </c>
    </row>
    <row r="89" spans="2:65" s="11" customFormat="1" ht="19.899999999999999" customHeight="1">
      <c r="B89" s="167"/>
      <c r="D89" s="178" t="s">
        <v>75</v>
      </c>
      <c r="E89" s="179" t="s">
        <v>837</v>
      </c>
      <c r="F89" s="179" t="s">
        <v>838</v>
      </c>
      <c r="I89" s="170"/>
      <c r="J89" s="180">
        <f>BK89</f>
        <v>0</v>
      </c>
      <c r="L89" s="167"/>
      <c r="M89" s="172"/>
      <c r="N89" s="173"/>
      <c r="O89" s="173"/>
      <c r="P89" s="174">
        <f>SUM(P90:P126)</f>
        <v>0</v>
      </c>
      <c r="Q89" s="173"/>
      <c r="R89" s="174">
        <f>SUM(R90:R126)</f>
        <v>4.7904999999999996E-2</v>
      </c>
      <c r="S89" s="173"/>
      <c r="T89" s="175">
        <f>SUM(T90:T126)</f>
        <v>0</v>
      </c>
      <c r="AR89" s="168" t="s">
        <v>84</v>
      </c>
      <c r="AT89" s="176" t="s">
        <v>75</v>
      </c>
      <c r="AU89" s="176" t="s">
        <v>82</v>
      </c>
      <c r="AY89" s="168" t="s">
        <v>139</v>
      </c>
      <c r="BK89" s="177">
        <f>SUM(BK90:BK126)</f>
        <v>0</v>
      </c>
    </row>
    <row r="90" spans="2:65" s="1" customFormat="1" ht="22.5" customHeight="1">
      <c r="B90" s="181"/>
      <c r="C90" s="182" t="s">
        <v>82</v>
      </c>
      <c r="D90" s="182" t="s">
        <v>141</v>
      </c>
      <c r="E90" s="183" t="s">
        <v>839</v>
      </c>
      <c r="F90" s="184" t="s">
        <v>840</v>
      </c>
      <c r="G90" s="185" t="s">
        <v>210</v>
      </c>
      <c r="H90" s="186">
        <v>1</v>
      </c>
      <c r="I90" s="187"/>
      <c r="J90" s="188">
        <f>ROUND(I90*H90,2)</f>
        <v>0</v>
      </c>
      <c r="K90" s="184" t="s">
        <v>201</v>
      </c>
      <c r="L90" s="41"/>
      <c r="M90" s="189" t="s">
        <v>5</v>
      </c>
      <c r="N90" s="190" t="s">
        <v>47</v>
      </c>
      <c r="O90" s="42"/>
      <c r="P90" s="191">
        <f>O90*H90</f>
        <v>0</v>
      </c>
      <c r="Q90" s="191">
        <v>1.6320000000000001E-2</v>
      </c>
      <c r="R90" s="191">
        <f>Q90*H90</f>
        <v>1.6320000000000001E-2</v>
      </c>
      <c r="S90" s="191">
        <v>0</v>
      </c>
      <c r="T90" s="192">
        <f>S90*H90</f>
        <v>0</v>
      </c>
      <c r="AR90" s="24" t="s">
        <v>293</v>
      </c>
      <c r="AT90" s="24" t="s">
        <v>141</v>
      </c>
      <c r="AU90" s="24" t="s">
        <v>84</v>
      </c>
      <c r="AY90" s="24" t="s">
        <v>139</v>
      </c>
      <c r="BE90" s="193">
        <f>IF(N90="základní",J90,0)</f>
        <v>0</v>
      </c>
      <c r="BF90" s="193">
        <f>IF(N90="snížená",J90,0)</f>
        <v>0</v>
      </c>
      <c r="BG90" s="193">
        <f>IF(N90="zákl. přenesená",J90,0)</f>
        <v>0</v>
      </c>
      <c r="BH90" s="193">
        <f>IF(N90="sníž. přenesená",J90,0)</f>
        <v>0</v>
      </c>
      <c r="BI90" s="193">
        <f>IF(N90="nulová",J90,0)</f>
        <v>0</v>
      </c>
      <c r="BJ90" s="24" t="s">
        <v>82</v>
      </c>
      <c r="BK90" s="193">
        <f>ROUND(I90*H90,2)</f>
        <v>0</v>
      </c>
      <c r="BL90" s="24" t="s">
        <v>293</v>
      </c>
      <c r="BM90" s="24" t="s">
        <v>841</v>
      </c>
    </row>
    <row r="91" spans="2:65" s="1" customFormat="1" ht="13.5">
      <c r="B91" s="41"/>
      <c r="D91" s="194" t="s">
        <v>146</v>
      </c>
      <c r="F91" s="195" t="s">
        <v>842</v>
      </c>
      <c r="I91" s="196"/>
      <c r="L91" s="41"/>
      <c r="M91" s="197"/>
      <c r="N91" s="42"/>
      <c r="O91" s="42"/>
      <c r="P91" s="42"/>
      <c r="Q91" s="42"/>
      <c r="R91" s="42"/>
      <c r="S91" s="42"/>
      <c r="T91" s="70"/>
      <c r="AT91" s="24" t="s">
        <v>146</v>
      </c>
      <c r="AU91" s="24" t="s">
        <v>84</v>
      </c>
    </row>
    <row r="92" spans="2:65" s="1" customFormat="1" ht="22.5" customHeight="1">
      <c r="B92" s="181"/>
      <c r="C92" s="182" t="s">
        <v>84</v>
      </c>
      <c r="D92" s="182" t="s">
        <v>141</v>
      </c>
      <c r="E92" s="183" t="s">
        <v>843</v>
      </c>
      <c r="F92" s="184" t="s">
        <v>844</v>
      </c>
      <c r="G92" s="185" t="s">
        <v>210</v>
      </c>
      <c r="H92" s="186">
        <v>1</v>
      </c>
      <c r="I92" s="187"/>
      <c r="J92" s="188">
        <f>ROUND(I92*H92,2)</f>
        <v>0</v>
      </c>
      <c r="K92" s="184" t="s">
        <v>201</v>
      </c>
      <c r="L92" s="41"/>
      <c r="M92" s="189" t="s">
        <v>5</v>
      </c>
      <c r="N92" s="190" t="s">
        <v>47</v>
      </c>
      <c r="O92" s="42"/>
      <c r="P92" s="191">
        <f>O92*H92</f>
        <v>0</v>
      </c>
      <c r="Q92" s="191">
        <v>2.0200000000000001E-3</v>
      </c>
      <c r="R92" s="191">
        <f>Q92*H92</f>
        <v>2.0200000000000001E-3</v>
      </c>
      <c r="S92" s="191">
        <v>0</v>
      </c>
      <c r="T92" s="192">
        <f>S92*H92</f>
        <v>0</v>
      </c>
      <c r="AR92" s="24" t="s">
        <v>293</v>
      </c>
      <c r="AT92" s="24" t="s">
        <v>141</v>
      </c>
      <c r="AU92" s="24" t="s">
        <v>84</v>
      </c>
      <c r="AY92" s="24" t="s">
        <v>139</v>
      </c>
      <c r="BE92" s="193">
        <f>IF(N92="základní",J92,0)</f>
        <v>0</v>
      </c>
      <c r="BF92" s="193">
        <f>IF(N92="snížená",J92,0)</f>
        <v>0</v>
      </c>
      <c r="BG92" s="193">
        <f>IF(N92="zákl. přenesená",J92,0)</f>
        <v>0</v>
      </c>
      <c r="BH92" s="193">
        <f>IF(N92="sníž. přenesená",J92,0)</f>
        <v>0</v>
      </c>
      <c r="BI92" s="193">
        <f>IF(N92="nulová",J92,0)</f>
        <v>0</v>
      </c>
      <c r="BJ92" s="24" t="s">
        <v>82</v>
      </c>
      <c r="BK92" s="193">
        <f>ROUND(I92*H92,2)</f>
        <v>0</v>
      </c>
      <c r="BL92" s="24" t="s">
        <v>293</v>
      </c>
      <c r="BM92" s="24" t="s">
        <v>845</v>
      </c>
    </row>
    <row r="93" spans="2:65" s="1" customFormat="1" ht="13.5">
      <c r="B93" s="41"/>
      <c r="D93" s="194" t="s">
        <v>146</v>
      </c>
      <c r="F93" s="195" t="s">
        <v>846</v>
      </c>
      <c r="I93" s="196"/>
      <c r="L93" s="41"/>
      <c r="M93" s="197"/>
      <c r="N93" s="42"/>
      <c r="O93" s="42"/>
      <c r="P93" s="42"/>
      <c r="Q93" s="42"/>
      <c r="R93" s="42"/>
      <c r="S93" s="42"/>
      <c r="T93" s="70"/>
      <c r="AT93" s="24" t="s">
        <v>146</v>
      </c>
      <c r="AU93" s="24" t="s">
        <v>84</v>
      </c>
    </row>
    <row r="94" spans="2:65" s="1" customFormat="1" ht="22.5" customHeight="1">
      <c r="B94" s="181"/>
      <c r="C94" s="182" t="s">
        <v>152</v>
      </c>
      <c r="D94" s="182" t="s">
        <v>141</v>
      </c>
      <c r="E94" s="183" t="s">
        <v>847</v>
      </c>
      <c r="F94" s="184" t="s">
        <v>848</v>
      </c>
      <c r="G94" s="185" t="s">
        <v>210</v>
      </c>
      <c r="H94" s="186">
        <v>1</v>
      </c>
      <c r="I94" s="187"/>
      <c r="J94" s="188">
        <f>ROUND(I94*H94,2)</f>
        <v>0</v>
      </c>
      <c r="K94" s="184" t="s">
        <v>201</v>
      </c>
      <c r="L94" s="41"/>
      <c r="M94" s="189" t="s">
        <v>5</v>
      </c>
      <c r="N94" s="190" t="s">
        <v>47</v>
      </c>
      <c r="O94" s="42"/>
      <c r="P94" s="191">
        <f>O94*H94</f>
        <v>0</v>
      </c>
      <c r="Q94" s="191">
        <v>0</v>
      </c>
      <c r="R94" s="191">
        <f>Q94*H94</f>
        <v>0</v>
      </c>
      <c r="S94" s="191">
        <v>0</v>
      </c>
      <c r="T94" s="192">
        <f>S94*H94</f>
        <v>0</v>
      </c>
      <c r="AR94" s="24" t="s">
        <v>293</v>
      </c>
      <c r="AT94" s="24" t="s">
        <v>141</v>
      </c>
      <c r="AU94" s="24" t="s">
        <v>84</v>
      </c>
      <c r="AY94" s="24" t="s">
        <v>139</v>
      </c>
      <c r="BE94" s="193">
        <f>IF(N94="základní",J94,0)</f>
        <v>0</v>
      </c>
      <c r="BF94" s="193">
        <f>IF(N94="snížená",J94,0)</f>
        <v>0</v>
      </c>
      <c r="BG94" s="193">
        <f>IF(N94="zákl. přenesená",J94,0)</f>
        <v>0</v>
      </c>
      <c r="BH94" s="193">
        <f>IF(N94="sníž. přenesená",J94,0)</f>
        <v>0</v>
      </c>
      <c r="BI94" s="193">
        <f>IF(N94="nulová",J94,0)</f>
        <v>0</v>
      </c>
      <c r="BJ94" s="24" t="s">
        <v>82</v>
      </c>
      <c r="BK94" s="193">
        <f>ROUND(I94*H94,2)</f>
        <v>0</v>
      </c>
      <c r="BL94" s="24" t="s">
        <v>293</v>
      </c>
      <c r="BM94" s="24" t="s">
        <v>849</v>
      </c>
    </row>
    <row r="95" spans="2:65" s="1" customFormat="1" ht="13.5">
      <c r="B95" s="41"/>
      <c r="D95" s="194" t="s">
        <v>146</v>
      </c>
      <c r="F95" s="195" t="s">
        <v>850</v>
      </c>
      <c r="I95" s="196"/>
      <c r="L95" s="41"/>
      <c r="M95" s="197"/>
      <c r="N95" s="42"/>
      <c r="O95" s="42"/>
      <c r="P95" s="42"/>
      <c r="Q95" s="42"/>
      <c r="R95" s="42"/>
      <c r="S95" s="42"/>
      <c r="T95" s="70"/>
      <c r="AT95" s="24" t="s">
        <v>146</v>
      </c>
      <c r="AU95" s="24" t="s">
        <v>84</v>
      </c>
    </row>
    <row r="96" spans="2:65" s="1" customFormat="1" ht="22.5" customHeight="1">
      <c r="B96" s="181"/>
      <c r="C96" s="182" t="s">
        <v>138</v>
      </c>
      <c r="D96" s="182" t="s">
        <v>141</v>
      </c>
      <c r="E96" s="183" t="s">
        <v>851</v>
      </c>
      <c r="F96" s="184" t="s">
        <v>852</v>
      </c>
      <c r="G96" s="185" t="s">
        <v>245</v>
      </c>
      <c r="H96" s="186">
        <v>3.5</v>
      </c>
      <c r="I96" s="187"/>
      <c r="J96" s="188">
        <f>ROUND(I96*H96,2)</f>
        <v>0</v>
      </c>
      <c r="K96" s="184" t="s">
        <v>201</v>
      </c>
      <c r="L96" s="41"/>
      <c r="M96" s="189" t="s">
        <v>5</v>
      </c>
      <c r="N96" s="190" t="s">
        <v>47</v>
      </c>
      <c r="O96" s="42"/>
      <c r="P96" s="191">
        <f>O96*H96</f>
        <v>0</v>
      </c>
      <c r="Q96" s="191">
        <v>5.5999999999999995E-4</v>
      </c>
      <c r="R96" s="191">
        <f>Q96*H96</f>
        <v>1.9599999999999999E-3</v>
      </c>
      <c r="S96" s="191">
        <v>0</v>
      </c>
      <c r="T96" s="192">
        <f>S96*H96</f>
        <v>0</v>
      </c>
      <c r="AR96" s="24" t="s">
        <v>293</v>
      </c>
      <c r="AT96" s="24" t="s">
        <v>141</v>
      </c>
      <c r="AU96" s="24" t="s">
        <v>84</v>
      </c>
      <c r="AY96" s="24" t="s">
        <v>139</v>
      </c>
      <c r="BE96" s="193">
        <f>IF(N96="základní",J96,0)</f>
        <v>0</v>
      </c>
      <c r="BF96" s="193">
        <f>IF(N96="snížená",J96,0)</f>
        <v>0</v>
      </c>
      <c r="BG96" s="193">
        <f>IF(N96="zákl. přenesená",J96,0)</f>
        <v>0</v>
      </c>
      <c r="BH96" s="193">
        <f>IF(N96="sníž. přenesená",J96,0)</f>
        <v>0</v>
      </c>
      <c r="BI96" s="193">
        <f>IF(N96="nulová",J96,0)</f>
        <v>0</v>
      </c>
      <c r="BJ96" s="24" t="s">
        <v>82</v>
      </c>
      <c r="BK96" s="193">
        <f>ROUND(I96*H96,2)</f>
        <v>0</v>
      </c>
      <c r="BL96" s="24" t="s">
        <v>293</v>
      </c>
      <c r="BM96" s="24" t="s">
        <v>853</v>
      </c>
    </row>
    <row r="97" spans="2:65" s="1" customFormat="1" ht="13.5">
      <c r="B97" s="41"/>
      <c r="D97" s="194" t="s">
        <v>146</v>
      </c>
      <c r="F97" s="195" t="s">
        <v>854</v>
      </c>
      <c r="I97" s="196"/>
      <c r="L97" s="41"/>
      <c r="M97" s="197"/>
      <c r="N97" s="42"/>
      <c r="O97" s="42"/>
      <c r="P97" s="42"/>
      <c r="Q97" s="42"/>
      <c r="R97" s="42"/>
      <c r="S97" s="42"/>
      <c r="T97" s="70"/>
      <c r="AT97" s="24" t="s">
        <v>146</v>
      </c>
      <c r="AU97" s="24" t="s">
        <v>84</v>
      </c>
    </row>
    <row r="98" spans="2:65" s="1" customFormat="1" ht="22.5" customHeight="1">
      <c r="B98" s="181"/>
      <c r="C98" s="182" t="s">
        <v>161</v>
      </c>
      <c r="D98" s="182" t="s">
        <v>141</v>
      </c>
      <c r="E98" s="183" t="s">
        <v>855</v>
      </c>
      <c r="F98" s="184" t="s">
        <v>856</v>
      </c>
      <c r="G98" s="185" t="s">
        <v>245</v>
      </c>
      <c r="H98" s="186">
        <v>12</v>
      </c>
      <c r="I98" s="187"/>
      <c r="J98" s="188">
        <f>ROUND(I98*H98,2)</f>
        <v>0</v>
      </c>
      <c r="K98" s="184" t="s">
        <v>201</v>
      </c>
      <c r="L98" s="41"/>
      <c r="M98" s="189" t="s">
        <v>5</v>
      </c>
      <c r="N98" s="190" t="s">
        <v>47</v>
      </c>
      <c r="O98" s="42"/>
      <c r="P98" s="191">
        <f>O98*H98</f>
        <v>0</v>
      </c>
      <c r="Q98" s="191">
        <v>1.09E-3</v>
      </c>
      <c r="R98" s="191">
        <f>Q98*H98</f>
        <v>1.3080000000000001E-2</v>
      </c>
      <c r="S98" s="191">
        <v>0</v>
      </c>
      <c r="T98" s="192">
        <f>S98*H98</f>
        <v>0</v>
      </c>
      <c r="AR98" s="24" t="s">
        <v>293</v>
      </c>
      <c r="AT98" s="24" t="s">
        <v>141</v>
      </c>
      <c r="AU98" s="24" t="s">
        <v>84</v>
      </c>
      <c r="AY98" s="24" t="s">
        <v>139</v>
      </c>
      <c r="BE98" s="193">
        <f>IF(N98="základní",J98,0)</f>
        <v>0</v>
      </c>
      <c r="BF98" s="193">
        <f>IF(N98="snížená",J98,0)</f>
        <v>0</v>
      </c>
      <c r="BG98" s="193">
        <f>IF(N98="zákl. přenesená",J98,0)</f>
        <v>0</v>
      </c>
      <c r="BH98" s="193">
        <f>IF(N98="sníž. přenesená",J98,0)</f>
        <v>0</v>
      </c>
      <c r="BI98" s="193">
        <f>IF(N98="nulová",J98,0)</f>
        <v>0</v>
      </c>
      <c r="BJ98" s="24" t="s">
        <v>82</v>
      </c>
      <c r="BK98" s="193">
        <f>ROUND(I98*H98,2)</f>
        <v>0</v>
      </c>
      <c r="BL98" s="24" t="s">
        <v>293</v>
      </c>
      <c r="BM98" s="24" t="s">
        <v>857</v>
      </c>
    </row>
    <row r="99" spans="2:65" s="1" customFormat="1" ht="13.5">
      <c r="B99" s="41"/>
      <c r="D99" s="194" t="s">
        <v>146</v>
      </c>
      <c r="F99" s="195" t="s">
        <v>858</v>
      </c>
      <c r="I99" s="196"/>
      <c r="L99" s="41"/>
      <c r="M99" s="197"/>
      <c r="N99" s="42"/>
      <c r="O99" s="42"/>
      <c r="P99" s="42"/>
      <c r="Q99" s="42"/>
      <c r="R99" s="42"/>
      <c r="S99" s="42"/>
      <c r="T99" s="70"/>
      <c r="AT99" s="24" t="s">
        <v>146</v>
      </c>
      <c r="AU99" s="24" t="s">
        <v>84</v>
      </c>
    </row>
    <row r="100" spans="2:65" s="1" customFormat="1" ht="22.5" customHeight="1">
      <c r="B100" s="181"/>
      <c r="C100" s="182" t="s">
        <v>166</v>
      </c>
      <c r="D100" s="182" t="s">
        <v>141</v>
      </c>
      <c r="E100" s="183" t="s">
        <v>859</v>
      </c>
      <c r="F100" s="184" t="s">
        <v>860</v>
      </c>
      <c r="G100" s="185" t="s">
        <v>245</v>
      </c>
      <c r="H100" s="186">
        <v>4</v>
      </c>
      <c r="I100" s="187"/>
      <c r="J100" s="188">
        <f>ROUND(I100*H100,2)</f>
        <v>0</v>
      </c>
      <c r="K100" s="184" t="s">
        <v>201</v>
      </c>
      <c r="L100" s="41"/>
      <c r="M100" s="189" t="s">
        <v>5</v>
      </c>
      <c r="N100" s="190" t="s">
        <v>47</v>
      </c>
      <c r="O100" s="42"/>
      <c r="P100" s="191">
        <f>O100*H100</f>
        <v>0</v>
      </c>
      <c r="Q100" s="191">
        <v>1.1999999999999999E-3</v>
      </c>
      <c r="R100" s="191">
        <f>Q100*H100</f>
        <v>4.7999999999999996E-3</v>
      </c>
      <c r="S100" s="191">
        <v>0</v>
      </c>
      <c r="T100" s="192">
        <f>S100*H100</f>
        <v>0</v>
      </c>
      <c r="AR100" s="24" t="s">
        <v>293</v>
      </c>
      <c r="AT100" s="24" t="s">
        <v>141</v>
      </c>
      <c r="AU100" s="24" t="s">
        <v>84</v>
      </c>
      <c r="AY100" s="24" t="s">
        <v>139</v>
      </c>
      <c r="BE100" s="193">
        <f>IF(N100="základní",J100,0)</f>
        <v>0</v>
      </c>
      <c r="BF100" s="193">
        <f>IF(N100="snížená",J100,0)</f>
        <v>0</v>
      </c>
      <c r="BG100" s="193">
        <f>IF(N100="zákl. přenesená",J100,0)</f>
        <v>0</v>
      </c>
      <c r="BH100" s="193">
        <f>IF(N100="sníž. přenesená",J100,0)</f>
        <v>0</v>
      </c>
      <c r="BI100" s="193">
        <f>IF(N100="nulová",J100,0)</f>
        <v>0</v>
      </c>
      <c r="BJ100" s="24" t="s">
        <v>82</v>
      </c>
      <c r="BK100" s="193">
        <f>ROUND(I100*H100,2)</f>
        <v>0</v>
      </c>
      <c r="BL100" s="24" t="s">
        <v>293</v>
      </c>
      <c r="BM100" s="24" t="s">
        <v>861</v>
      </c>
    </row>
    <row r="101" spans="2:65" s="1" customFormat="1" ht="13.5">
      <c r="B101" s="41"/>
      <c r="D101" s="194" t="s">
        <v>146</v>
      </c>
      <c r="F101" s="195" t="s">
        <v>862</v>
      </c>
      <c r="I101" s="196"/>
      <c r="L101" s="41"/>
      <c r="M101" s="197"/>
      <c r="N101" s="42"/>
      <c r="O101" s="42"/>
      <c r="P101" s="42"/>
      <c r="Q101" s="42"/>
      <c r="R101" s="42"/>
      <c r="S101" s="42"/>
      <c r="T101" s="70"/>
      <c r="AT101" s="24" t="s">
        <v>146</v>
      </c>
      <c r="AU101" s="24" t="s">
        <v>84</v>
      </c>
    </row>
    <row r="102" spans="2:65" s="1" customFormat="1" ht="22.5" customHeight="1">
      <c r="B102" s="181"/>
      <c r="C102" s="182" t="s">
        <v>171</v>
      </c>
      <c r="D102" s="182" t="s">
        <v>141</v>
      </c>
      <c r="E102" s="183" t="s">
        <v>863</v>
      </c>
      <c r="F102" s="184" t="s">
        <v>864</v>
      </c>
      <c r="G102" s="185" t="s">
        <v>245</v>
      </c>
      <c r="H102" s="186">
        <v>1.5</v>
      </c>
      <c r="I102" s="187"/>
      <c r="J102" s="188">
        <f>ROUND(I102*H102,2)</f>
        <v>0</v>
      </c>
      <c r="K102" s="184" t="s">
        <v>201</v>
      </c>
      <c r="L102" s="41"/>
      <c r="M102" s="189" t="s">
        <v>5</v>
      </c>
      <c r="N102" s="190" t="s">
        <v>47</v>
      </c>
      <c r="O102" s="42"/>
      <c r="P102" s="191">
        <f>O102*H102</f>
        <v>0</v>
      </c>
      <c r="Q102" s="191">
        <v>2.9E-4</v>
      </c>
      <c r="R102" s="191">
        <f>Q102*H102</f>
        <v>4.35E-4</v>
      </c>
      <c r="S102" s="191">
        <v>0</v>
      </c>
      <c r="T102" s="192">
        <f>S102*H102</f>
        <v>0</v>
      </c>
      <c r="AR102" s="24" t="s">
        <v>293</v>
      </c>
      <c r="AT102" s="24" t="s">
        <v>141</v>
      </c>
      <c r="AU102" s="24" t="s">
        <v>84</v>
      </c>
      <c r="AY102" s="24" t="s">
        <v>139</v>
      </c>
      <c r="BE102" s="193">
        <f>IF(N102="základní",J102,0)</f>
        <v>0</v>
      </c>
      <c r="BF102" s="193">
        <f>IF(N102="snížená",J102,0)</f>
        <v>0</v>
      </c>
      <c r="BG102" s="193">
        <f>IF(N102="zákl. přenesená",J102,0)</f>
        <v>0</v>
      </c>
      <c r="BH102" s="193">
        <f>IF(N102="sníž. přenesená",J102,0)</f>
        <v>0</v>
      </c>
      <c r="BI102" s="193">
        <f>IF(N102="nulová",J102,0)</f>
        <v>0</v>
      </c>
      <c r="BJ102" s="24" t="s">
        <v>82</v>
      </c>
      <c r="BK102" s="193">
        <f>ROUND(I102*H102,2)</f>
        <v>0</v>
      </c>
      <c r="BL102" s="24" t="s">
        <v>293</v>
      </c>
      <c r="BM102" s="24" t="s">
        <v>865</v>
      </c>
    </row>
    <row r="103" spans="2:65" s="1" customFormat="1" ht="13.5">
      <c r="B103" s="41"/>
      <c r="D103" s="194" t="s">
        <v>146</v>
      </c>
      <c r="F103" s="195" t="s">
        <v>866</v>
      </c>
      <c r="I103" s="196"/>
      <c r="L103" s="41"/>
      <c r="M103" s="197"/>
      <c r="N103" s="42"/>
      <c r="O103" s="42"/>
      <c r="P103" s="42"/>
      <c r="Q103" s="42"/>
      <c r="R103" s="42"/>
      <c r="S103" s="42"/>
      <c r="T103" s="70"/>
      <c r="AT103" s="24" t="s">
        <v>146</v>
      </c>
      <c r="AU103" s="24" t="s">
        <v>84</v>
      </c>
    </row>
    <row r="104" spans="2:65" s="1" customFormat="1" ht="22.5" customHeight="1">
      <c r="B104" s="181"/>
      <c r="C104" s="182" t="s">
        <v>222</v>
      </c>
      <c r="D104" s="182" t="s">
        <v>141</v>
      </c>
      <c r="E104" s="183" t="s">
        <v>867</v>
      </c>
      <c r="F104" s="184" t="s">
        <v>868</v>
      </c>
      <c r="G104" s="185" t="s">
        <v>245</v>
      </c>
      <c r="H104" s="186">
        <v>16</v>
      </c>
      <c r="I104" s="187"/>
      <c r="J104" s="188">
        <f>ROUND(I104*H104,2)</f>
        <v>0</v>
      </c>
      <c r="K104" s="184" t="s">
        <v>201</v>
      </c>
      <c r="L104" s="41"/>
      <c r="M104" s="189" t="s">
        <v>5</v>
      </c>
      <c r="N104" s="190" t="s">
        <v>47</v>
      </c>
      <c r="O104" s="42"/>
      <c r="P104" s="191">
        <f>O104*H104</f>
        <v>0</v>
      </c>
      <c r="Q104" s="191">
        <v>3.5E-4</v>
      </c>
      <c r="R104" s="191">
        <f>Q104*H104</f>
        <v>5.5999999999999999E-3</v>
      </c>
      <c r="S104" s="191">
        <v>0</v>
      </c>
      <c r="T104" s="192">
        <f>S104*H104</f>
        <v>0</v>
      </c>
      <c r="AR104" s="24" t="s">
        <v>293</v>
      </c>
      <c r="AT104" s="24" t="s">
        <v>141</v>
      </c>
      <c r="AU104" s="24" t="s">
        <v>84</v>
      </c>
      <c r="AY104" s="24" t="s">
        <v>139</v>
      </c>
      <c r="BE104" s="193">
        <f>IF(N104="základní",J104,0)</f>
        <v>0</v>
      </c>
      <c r="BF104" s="193">
        <f>IF(N104="snížená",J104,0)</f>
        <v>0</v>
      </c>
      <c r="BG104" s="193">
        <f>IF(N104="zákl. přenesená",J104,0)</f>
        <v>0</v>
      </c>
      <c r="BH104" s="193">
        <f>IF(N104="sníž. přenesená",J104,0)</f>
        <v>0</v>
      </c>
      <c r="BI104" s="193">
        <f>IF(N104="nulová",J104,0)</f>
        <v>0</v>
      </c>
      <c r="BJ104" s="24" t="s">
        <v>82</v>
      </c>
      <c r="BK104" s="193">
        <f>ROUND(I104*H104,2)</f>
        <v>0</v>
      </c>
      <c r="BL104" s="24" t="s">
        <v>293</v>
      </c>
      <c r="BM104" s="24" t="s">
        <v>869</v>
      </c>
    </row>
    <row r="105" spans="2:65" s="1" customFormat="1" ht="13.5">
      <c r="B105" s="41"/>
      <c r="D105" s="194" t="s">
        <v>146</v>
      </c>
      <c r="F105" s="195" t="s">
        <v>870</v>
      </c>
      <c r="I105" s="196"/>
      <c r="L105" s="41"/>
      <c r="M105" s="197"/>
      <c r="N105" s="42"/>
      <c r="O105" s="42"/>
      <c r="P105" s="42"/>
      <c r="Q105" s="42"/>
      <c r="R105" s="42"/>
      <c r="S105" s="42"/>
      <c r="T105" s="70"/>
      <c r="AT105" s="24" t="s">
        <v>146</v>
      </c>
      <c r="AU105" s="24" t="s">
        <v>84</v>
      </c>
    </row>
    <row r="106" spans="2:65" s="1" customFormat="1" ht="22.5" customHeight="1">
      <c r="B106" s="181"/>
      <c r="C106" s="182" t="s">
        <v>251</v>
      </c>
      <c r="D106" s="182" t="s">
        <v>141</v>
      </c>
      <c r="E106" s="183" t="s">
        <v>871</v>
      </c>
      <c r="F106" s="184" t="s">
        <v>872</v>
      </c>
      <c r="G106" s="185" t="s">
        <v>245</v>
      </c>
      <c r="H106" s="186">
        <v>2</v>
      </c>
      <c r="I106" s="187"/>
      <c r="J106" s="188">
        <f>ROUND(I106*H106,2)</f>
        <v>0</v>
      </c>
      <c r="K106" s="184" t="s">
        <v>201</v>
      </c>
      <c r="L106" s="41"/>
      <c r="M106" s="189" t="s">
        <v>5</v>
      </c>
      <c r="N106" s="190" t="s">
        <v>47</v>
      </c>
      <c r="O106" s="42"/>
      <c r="P106" s="191">
        <f>O106*H106</f>
        <v>0</v>
      </c>
      <c r="Q106" s="191">
        <v>1.14E-3</v>
      </c>
      <c r="R106" s="191">
        <f>Q106*H106</f>
        <v>2.2799999999999999E-3</v>
      </c>
      <c r="S106" s="191">
        <v>0</v>
      </c>
      <c r="T106" s="192">
        <f>S106*H106</f>
        <v>0</v>
      </c>
      <c r="AR106" s="24" t="s">
        <v>293</v>
      </c>
      <c r="AT106" s="24" t="s">
        <v>141</v>
      </c>
      <c r="AU106" s="24" t="s">
        <v>84</v>
      </c>
      <c r="AY106" s="24" t="s">
        <v>139</v>
      </c>
      <c r="BE106" s="193">
        <f>IF(N106="základní",J106,0)</f>
        <v>0</v>
      </c>
      <c r="BF106" s="193">
        <f>IF(N106="snížená",J106,0)</f>
        <v>0</v>
      </c>
      <c r="BG106" s="193">
        <f>IF(N106="zákl. přenesená",J106,0)</f>
        <v>0</v>
      </c>
      <c r="BH106" s="193">
        <f>IF(N106="sníž. přenesená",J106,0)</f>
        <v>0</v>
      </c>
      <c r="BI106" s="193">
        <f>IF(N106="nulová",J106,0)</f>
        <v>0</v>
      </c>
      <c r="BJ106" s="24" t="s">
        <v>82</v>
      </c>
      <c r="BK106" s="193">
        <f>ROUND(I106*H106,2)</f>
        <v>0</v>
      </c>
      <c r="BL106" s="24" t="s">
        <v>293</v>
      </c>
      <c r="BM106" s="24" t="s">
        <v>873</v>
      </c>
    </row>
    <row r="107" spans="2:65" s="1" customFormat="1" ht="13.5">
      <c r="B107" s="41"/>
      <c r="D107" s="194" t="s">
        <v>146</v>
      </c>
      <c r="F107" s="195" t="s">
        <v>874</v>
      </c>
      <c r="I107" s="196"/>
      <c r="L107" s="41"/>
      <c r="M107" s="197"/>
      <c r="N107" s="42"/>
      <c r="O107" s="42"/>
      <c r="P107" s="42"/>
      <c r="Q107" s="42"/>
      <c r="R107" s="42"/>
      <c r="S107" s="42"/>
      <c r="T107" s="70"/>
      <c r="AT107" s="24" t="s">
        <v>146</v>
      </c>
      <c r="AU107" s="24" t="s">
        <v>84</v>
      </c>
    </row>
    <row r="108" spans="2:65" s="1" customFormat="1" ht="22.5" customHeight="1">
      <c r="B108" s="181"/>
      <c r="C108" s="182" t="s">
        <v>257</v>
      </c>
      <c r="D108" s="182" t="s">
        <v>141</v>
      </c>
      <c r="E108" s="183" t="s">
        <v>875</v>
      </c>
      <c r="F108" s="184" t="s">
        <v>876</v>
      </c>
      <c r="G108" s="185" t="s">
        <v>210</v>
      </c>
      <c r="H108" s="186">
        <v>2</v>
      </c>
      <c r="I108" s="187"/>
      <c r="J108" s="188">
        <f>ROUND(I108*H108,2)</f>
        <v>0</v>
      </c>
      <c r="K108" s="184" t="s">
        <v>201</v>
      </c>
      <c r="L108" s="41"/>
      <c r="M108" s="189" t="s">
        <v>5</v>
      </c>
      <c r="N108" s="190" t="s">
        <v>47</v>
      </c>
      <c r="O108" s="42"/>
      <c r="P108" s="191">
        <f>O108*H108</f>
        <v>0</v>
      </c>
      <c r="Q108" s="191">
        <v>0</v>
      </c>
      <c r="R108" s="191">
        <f>Q108*H108</f>
        <v>0</v>
      </c>
      <c r="S108" s="191">
        <v>0</v>
      </c>
      <c r="T108" s="192">
        <f>S108*H108</f>
        <v>0</v>
      </c>
      <c r="AR108" s="24" t="s">
        <v>293</v>
      </c>
      <c r="AT108" s="24" t="s">
        <v>141</v>
      </c>
      <c r="AU108" s="24" t="s">
        <v>84</v>
      </c>
      <c r="AY108" s="24" t="s">
        <v>139</v>
      </c>
      <c r="BE108" s="193">
        <f>IF(N108="základní",J108,0)</f>
        <v>0</v>
      </c>
      <c r="BF108" s="193">
        <f>IF(N108="snížená",J108,0)</f>
        <v>0</v>
      </c>
      <c r="BG108" s="193">
        <f>IF(N108="zákl. přenesená",J108,0)</f>
        <v>0</v>
      </c>
      <c r="BH108" s="193">
        <f>IF(N108="sníž. přenesená",J108,0)</f>
        <v>0</v>
      </c>
      <c r="BI108" s="193">
        <f>IF(N108="nulová",J108,0)</f>
        <v>0</v>
      </c>
      <c r="BJ108" s="24" t="s">
        <v>82</v>
      </c>
      <c r="BK108" s="193">
        <f>ROUND(I108*H108,2)</f>
        <v>0</v>
      </c>
      <c r="BL108" s="24" t="s">
        <v>293</v>
      </c>
      <c r="BM108" s="24" t="s">
        <v>877</v>
      </c>
    </row>
    <row r="109" spans="2:65" s="1" customFormat="1" ht="13.5">
      <c r="B109" s="41"/>
      <c r="D109" s="194" t="s">
        <v>146</v>
      </c>
      <c r="F109" s="195" t="s">
        <v>878</v>
      </c>
      <c r="I109" s="196"/>
      <c r="L109" s="41"/>
      <c r="M109" s="197"/>
      <c r="N109" s="42"/>
      <c r="O109" s="42"/>
      <c r="P109" s="42"/>
      <c r="Q109" s="42"/>
      <c r="R109" s="42"/>
      <c r="S109" s="42"/>
      <c r="T109" s="70"/>
      <c r="AT109" s="24" t="s">
        <v>146</v>
      </c>
      <c r="AU109" s="24" t="s">
        <v>84</v>
      </c>
    </row>
    <row r="110" spans="2:65" s="1" customFormat="1" ht="22.5" customHeight="1">
      <c r="B110" s="181"/>
      <c r="C110" s="182" t="s">
        <v>263</v>
      </c>
      <c r="D110" s="182" t="s">
        <v>141</v>
      </c>
      <c r="E110" s="183" t="s">
        <v>879</v>
      </c>
      <c r="F110" s="184" t="s">
        <v>880</v>
      </c>
      <c r="G110" s="185" t="s">
        <v>210</v>
      </c>
      <c r="H110" s="186">
        <v>2</v>
      </c>
      <c r="I110" s="187"/>
      <c r="J110" s="188">
        <f>ROUND(I110*H110,2)</f>
        <v>0</v>
      </c>
      <c r="K110" s="184" t="s">
        <v>201</v>
      </c>
      <c r="L110" s="41"/>
      <c r="M110" s="189" t="s">
        <v>5</v>
      </c>
      <c r="N110" s="190" t="s">
        <v>47</v>
      </c>
      <c r="O110" s="42"/>
      <c r="P110" s="191">
        <f>O110*H110</f>
        <v>0</v>
      </c>
      <c r="Q110" s="191">
        <v>0</v>
      </c>
      <c r="R110" s="191">
        <f>Q110*H110</f>
        <v>0</v>
      </c>
      <c r="S110" s="191">
        <v>0</v>
      </c>
      <c r="T110" s="192">
        <f>S110*H110</f>
        <v>0</v>
      </c>
      <c r="AR110" s="24" t="s">
        <v>293</v>
      </c>
      <c r="AT110" s="24" t="s">
        <v>141</v>
      </c>
      <c r="AU110" s="24" t="s">
        <v>84</v>
      </c>
      <c r="AY110" s="24" t="s">
        <v>139</v>
      </c>
      <c r="BE110" s="193">
        <f>IF(N110="základní",J110,0)</f>
        <v>0</v>
      </c>
      <c r="BF110" s="193">
        <f>IF(N110="snížená",J110,0)</f>
        <v>0</v>
      </c>
      <c r="BG110" s="193">
        <f>IF(N110="zákl. přenesená",J110,0)</f>
        <v>0</v>
      </c>
      <c r="BH110" s="193">
        <f>IF(N110="sníž. přenesená",J110,0)</f>
        <v>0</v>
      </c>
      <c r="BI110" s="193">
        <f>IF(N110="nulová",J110,0)</f>
        <v>0</v>
      </c>
      <c r="BJ110" s="24" t="s">
        <v>82</v>
      </c>
      <c r="BK110" s="193">
        <f>ROUND(I110*H110,2)</f>
        <v>0</v>
      </c>
      <c r="BL110" s="24" t="s">
        <v>293</v>
      </c>
      <c r="BM110" s="24" t="s">
        <v>881</v>
      </c>
    </row>
    <row r="111" spans="2:65" s="1" customFormat="1" ht="13.5">
      <c r="B111" s="41"/>
      <c r="D111" s="194" t="s">
        <v>146</v>
      </c>
      <c r="F111" s="195" t="s">
        <v>882</v>
      </c>
      <c r="I111" s="196"/>
      <c r="L111" s="41"/>
      <c r="M111" s="197"/>
      <c r="N111" s="42"/>
      <c r="O111" s="42"/>
      <c r="P111" s="42"/>
      <c r="Q111" s="42"/>
      <c r="R111" s="42"/>
      <c r="S111" s="42"/>
      <c r="T111" s="70"/>
      <c r="AT111" s="24" t="s">
        <v>146</v>
      </c>
      <c r="AU111" s="24" t="s">
        <v>84</v>
      </c>
    </row>
    <row r="112" spans="2:65" s="1" customFormat="1" ht="22.5" customHeight="1">
      <c r="B112" s="181"/>
      <c r="C112" s="182" t="s">
        <v>270</v>
      </c>
      <c r="D112" s="182" t="s">
        <v>141</v>
      </c>
      <c r="E112" s="183" t="s">
        <v>883</v>
      </c>
      <c r="F112" s="184" t="s">
        <v>884</v>
      </c>
      <c r="G112" s="185" t="s">
        <v>210</v>
      </c>
      <c r="H112" s="186">
        <v>2</v>
      </c>
      <c r="I112" s="187"/>
      <c r="J112" s="188">
        <f>ROUND(I112*H112,2)</f>
        <v>0</v>
      </c>
      <c r="K112" s="184" t="s">
        <v>201</v>
      </c>
      <c r="L112" s="41"/>
      <c r="M112" s="189" t="s">
        <v>5</v>
      </c>
      <c r="N112" s="190" t="s">
        <v>47</v>
      </c>
      <c r="O112" s="42"/>
      <c r="P112" s="191">
        <f>O112*H112</f>
        <v>0</v>
      </c>
      <c r="Q112" s="191">
        <v>0</v>
      </c>
      <c r="R112" s="191">
        <f>Q112*H112</f>
        <v>0</v>
      </c>
      <c r="S112" s="191">
        <v>0</v>
      </c>
      <c r="T112" s="192">
        <f>S112*H112</f>
        <v>0</v>
      </c>
      <c r="AR112" s="24" t="s">
        <v>293</v>
      </c>
      <c r="AT112" s="24" t="s">
        <v>141</v>
      </c>
      <c r="AU112" s="24" t="s">
        <v>84</v>
      </c>
      <c r="AY112" s="24" t="s">
        <v>139</v>
      </c>
      <c r="BE112" s="193">
        <f>IF(N112="základní",J112,0)</f>
        <v>0</v>
      </c>
      <c r="BF112" s="193">
        <f>IF(N112="snížená",J112,0)</f>
        <v>0</v>
      </c>
      <c r="BG112" s="193">
        <f>IF(N112="zákl. přenesená",J112,0)</f>
        <v>0</v>
      </c>
      <c r="BH112" s="193">
        <f>IF(N112="sníž. přenesená",J112,0)</f>
        <v>0</v>
      </c>
      <c r="BI112" s="193">
        <f>IF(N112="nulová",J112,0)</f>
        <v>0</v>
      </c>
      <c r="BJ112" s="24" t="s">
        <v>82</v>
      </c>
      <c r="BK112" s="193">
        <f>ROUND(I112*H112,2)</f>
        <v>0</v>
      </c>
      <c r="BL112" s="24" t="s">
        <v>293</v>
      </c>
      <c r="BM112" s="24" t="s">
        <v>885</v>
      </c>
    </row>
    <row r="113" spans="2:65" s="1" customFormat="1" ht="13.5">
      <c r="B113" s="41"/>
      <c r="D113" s="194" t="s">
        <v>146</v>
      </c>
      <c r="F113" s="195" t="s">
        <v>886</v>
      </c>
      <c r="I113" s="196"/>
      <c r="L113" s="41"/>
      <c r="M113" s="197"/>
      <c r="N113" s="42"/>
      <c r="O113" s="42"/>
      <c r="P113" s="42"/>
      <c r="Q113" s="42"/>
      <c r="R113" s="42"/>
      <c r="S113" s="42"/>
      <c r="T113" s="70"/>
      <c r="AT113" s="24" t="s">
        <v>146</v>
      </c>
      <c r="AU113" s="24" t="s">
        <v>84</v>
      </c>
    </row>
    <row r="114" spans="2:65" s="1" customFormat="1" ht="22.5" customHeight="1">
      <c r="B114" s="181"/>
      <c r="C114" s="182" t="s">
        <v>277</v>
      </c>
      <c r="D114" s="182" t="s">
        <v>141</v>
      </c>
      <c r="E114" s="183" t="s">
        <v>887</v>
      </c>
      <c r="F114" s="184" t="s">
        <v>888</v>
      </c>
      <c r="G114" s="185" t="s">
        <v>210</v>
      </c>
      <c r="H114" s="186">
        <v>1</v>
      </c>
      <c r="I114" s="187"/>
      <c r="J114" s="188">
        <f>ROUND(I114*H114,2)</f>
        <v>0</v>
      </c>
      <c r="K114" s="184" t="s">
        <v>201</v>
      </c>
      <c r="L114" s="41"/>
      <c r="M114" s="189" t="s">
        <v>5</v>
      </c>
      <c r="N114" s="190" t="s">
        <v>47</v>
      </c>
      <c r="O114" s="42"/>
      <c r="P114" s="191">
        <f>O114*H114</f>
        <v>0</v>
      </c>
      <c r="Q114" s="191">
        <v>1.01E-3</v>
      </c>
      <c r="R114" s="191">
        <f>Q114*H114</f>
        <v>1.01E-3</v>
      </c>
      <c r="S114" s="191">
        <v>0</v>
      </c>
      <c r="T114" s="192">
        <f>S114*H114</f>
        <v>0</v>
      </c>
      <c r="AR114" s="24" t="s">
        <v>293</v>
      </c>
      <c r="AT114" s="24" t="s">
        <v>141</v>
      </c>
      <c r="AU114" s="24" t="s">
        <v>84</v>
      </c>
      <c r="AY114" s="24" t="s">
        <v>139</v>
      </c>
      <c r="BE114" s="193">
        <f>IF(N114="základní",J114,0)</f>
        <v>0</v>
      </c>
      <c r="BF114" s="193">
        <f>IF(N114="snížená",J114,0)</f>
        <v>0</v>
      </c>
      <c r="BG114" s="193">
        <f>IF(N114="zákl. přenesená",J114,0)</f>
        <v>0</v>
      </c>
      <c r="BH114" s="193">
        <f>IF(N114="sníž. přenesená",J114,0)</f>
        <v>0</v>
      </c>
      <c r="BI114" s="193">
        <f>IF(N114="nulová",J114,0)</f>
        <v>0</v>
      </c>
      <c r="BJ114" s="24" t="s">
        <v>82</v>
      </c>
      <c r="BK114" s="193">
        <f>ROUND(I114*H114,2)</f>
        <v>0</v>
      </c>
      <c r="BL114" s="24" t="s">
        <v>293</v>
      </c>
      <c r="BM114" s="24" t="s">
        <v>889</v>
      </c>
    </row>
    <row r="115" spans="2:65" s="1" customFormat="1" ht="13.5">
      <c r="B115" s="41"/>
      <c r="D115" s="194" t="s">
        <v>146</v>
      </c>
      <c r="F115" s="195" t="s">
        <v>890</v>
      </c>
      <c r="I115" s="196"/>
      <c r="L115" s="41"/>
      <c r="M115" s="197"/>
      <c r="N115" s="42"/>
      <c r="O115" s="42"/>
      <c r="P115" s="42"/>
      <c r="Q115" s="42"/>
      <c r="R115" s="42"/>
      <c r="S115" s="42"/>
      <c r="T115" s="70"/>
      <c r="AT115" s="24" t="s">
        <v>146</v>
      </c>
      <c r="AU115" s="24" t="s">
        <v>84</v>
      </c>
    </row>
    <row r="116" spans="2:65" s="1" customFormat="1" ht="22.5" customHeight="1">
      <c r="B116" s="181"/>
      <c r="C116" s="182" t="s">
        <v>284</v>
      </c>
      <c r="D116" s="182" t="s">
        <v>141</v>
      </c>
      <c r="E116" s="183" t="s">
        <v>891</v>
      </c>
      <c r="F116" s="184" t="s">
        <v>892</v>
      </c>
      <c r="G116" s="185" t="s">
        <v>210</v>
      </c>
      <c r="H116" s="186">
        <v>1</v>
      </c>
      <c r="I116" s="187"/>
      <c r="J116" s="188">
        <f>ROUND(I116*H116,2)</f>
        <v>0</v>
      </c>
      <c r="K116" s="184" t="s">
        <v>201</v>
      </c>
      <c r="L116" s="41"/>
      <c r="M116" s="189" t="s">
        <v>5</v>
      </c>
      <c r="N116" s="190" t="s">
        <v>47</v>
      </c>
      <c r="O116" s="42"/>
      <c r="P116" s="191">
        <f>O116*H116</f>
        <v>0</v>
      </c>
      <c r="Q116" s="191">
        <v>2.2000000000000001E-4</v>
      </c>
      <c r="R116" s="191">
        <f>Q116*H116</f>
        <v>2.2000000000000001E-4</v>
      </c>
      <c r="S116" s="191">
        <v>0</v>
      </c>
      <c r="T116" s="192">
        <f>S116*H116</f>
        <v>0</v>
      </c>
      <c r="AR116" s="24" t="s">
        <v>293</v>
      </c>
      <c r="AT116" s="24" t="s">
        <v>141</v>
      </c>
      <c r="AU116" s="24" t="s">
        <v>84</v>
      </c>
      <c r="AY116" s="24" t="s">
        <v>139</v>
      </c>
      <c r="BE116" s="193">
        <f>IF(N116="základní",J116,0)</f>
        <v>0</v>
      </c>
      <c r="BF116" s="193">
        <f>IF(N116="snížená",J116,0)</f>
        <v>0</v>
      </c>
      <c r="BG116" s="193">
        <f>IF(N116="zákl. přenesená",J116,0)</f>
        <v>0</v>
      </c>
      <c r="BH116" s="193">
        <f>IF(N116="sníž. přenesená",J116,0)</f>
        <v>0</v>
      </c>
      <c r="BI116" s="193">
        <f>IF(N116="nulová",J116,0)</f>
        <v>0</v>
      </c>
      <c r="BJ116" s="24" t="s">
        <v>82</v>
      </c>
      <c r="BK116" s="193">
        <f>ROUND(I116*H116,2)</f>
        <v>0</v>
      </c>
      <c r="BL116" s="24" t="s">
        <v>293</v>
      </c>
      <c r="BM116" s="24" t="s">
        <v>893</v>
      </c>
    </row>
    <row r="117" spans="2:65" s="1" customFormat="1" ht="13.5">
      <c r="B117" s="41"/>
      <c r="D117" s="194" t="s">
        <v>146</v>
      </c>
      <c r="F117" s="195" t="s">
        <v>894</v>
      </c>
      <c r="I117" s="196"/>
      <c r="L117" s="41"/>
      <c r="M117" s="197"/>
      <c r="N117" s="42"/>
      <c r="O117" s="42"/>
      <c r="P117" s="42"/>
      <c r="Q117" s="42"/>
      <c r="R117" s="42"/>
      <c r="S117" s="42"/>
      <c r="T117" s="70"/>
      <c r="AT117" s="24" t="s">
        <v>146</v>
      </c>
      <c r="AU117" s="24" t="s">
        <v>84</v>
      </c>
    </row>
    <row r="118" spans="2:65" s="1" customFormat="1" ht="22.5" customHeight="1">
      <c r="B118" s="181"/>
      <c r="C118" s="182" t="s">
        <v>11</v>
      </c>
      <c r="D118" s="182" t="s">
        <v>141</v>
      </c>
      <c r="E118" s="183" t="s">
        <v>895</v>
      </c>
      <c r="F118" s="184" t="s">
        <v>896</v>
      </c>
      <c r="G118" s="185" t="s">
        <v>210</v>
      </c>
      <c r="H118" s="186">
        <v>1</v>
      </c>
      <c r="I118" s="187"/>
      <c r="J118" s="188">
        <f>ROUND(I118*H118,2)</f>
        <v>0</v>
      </c>
      <c r="K118" s="184" t="s">
        <v>201</v>
      </c>
      <c r="L118" s="41"/>
      <c r="M118" s="189" t="s">
        <v>5</v>
      </c>
      <c r="N118" s="190" t="s">
        <v>47</v>
      </c>
      <c r="O118" s="42"/>
      <c r="P118" s="191">
        <f>O118*H118</f>
        <v>0</v>
      </c>
      <c r="Q118" s="191">
        <v>1.8000000000000001E-4</v>
      </c>
      <c r="R118" s="191">
        <f>Q118*H118</f>
        <v>1.8000000000000001E-4</v>
      </c>
      <c r="S118" s="191">
        <v>0</v>
      </c>
      <c r="T118" s="192">
        <f>S118*H118</f>
        <v>0</v>
      </c>
      <c r="AR118" s="24" t="s">
        <v>293</v>
      </c>
      <c r="AT118" s="24" t="s">
        <v>141</v>
      </c>
      <c r="AU118" s="24" t="s">
        <v>84</v>
      </c>
      <c r="AY118" s="24" t="s">
        <v>139</v>
      </c>
      <c r="BE118" s="193">
        <f>IF(N118="základní",J118,0)</f>
        <v>0</v>
      </c>
      <c r="BF118" s="193">
        <f>IF(N118="snížená",J118,0)</f>
        <v>0</v>
      </c>
      <c r="BG118" s="193">
        <f>IF(N118="zákl. přenesená",J118,0)</f>
        <v>0</v>
      </c>
      <c r="BH118" s="193">
        <f>IF(N118="sníž. přenesená",J118,0)</f>
        <v>0</v>
      </c>
      <c r="BI118" s="193">
        <f>IF(N118="nulová",J118,0)</f>
        <v>0</v>
      </c>
      <c r="BJ118" s="24" t="s">
        <v>82</v>
      </c>
      <c r="BK118" s="193">
        <f>ROUND(I118*H118,2)</f>
        <v>0</v>
      </c>
      <c r="BL118" s="24" t="s">
        <v>293</v>
      </c>
      <c r="BM118" s="24" t="s">
        <v>897</v>
      </c>
    </row>
    <row r="119" spans="2:65" s="1" customFormat="1" ht="13.5">
      <c r="B119" s="41"/>
      <c r="D119" s="194" t="s">
        <v>146</v>
      </c>
      <c r="F119" s="195" t="s">
        <v>898</v>
      </c>
      <c r="I119" s="196"/>
      <c r="L119" s="41"/>
      <c r="M119" s="197"/>
      <c r="N119" s="42"/>
      <c r="O119" s="42"/>
      <c r="P119" s="42"/>
      <c r="Q119" s="42"/>
      <c r="R119" s="42"/>
      <c r="S119" s="42"/>
      <c r="T119" s="70"/>
      <c r="AT119" s="24" t="s">
        <v>146</v>
      </c>
      <c r="AU119" s="24" t="s">
        <v>84</v>
      </c>
    </row>
    <row r="120" spans="2:65" s="1" customFormat="1" ht="22.5" customHeight="1">
      <c r="B120" s="181"/>
      <c r="C120" s="182" t="s">
        <v>293</v>
      </c>
      <c r="D120" s="182" t="s">
        <v>141</v>
      </c>
      <c r="E120" s="183" t="s">
        <v>899</v>
      </c>
      <c r="F120" s="184" t="s">
        <v>900</v>
      </c>
      <c r="G120" s="185" t="s">
        <v>245</v>
      </c>
      <c r="H120" s="186">
        <v>39</v>
      </c>
      <c r="I120" s="187"/>
      <c r="J120" s="188">
        <f>ROUND(I120*H120,2)</f>
        <v>0</v>
      </c>
      <c r="K120" s="184" t="s">
        <v>201</v>
      </c>
      <c r="L120" s="41"/>
      <c r="M120" s="189" t="s">
        <v>5</v>
      </c>
      <c r="N120" s="190" t="s">
        <v>47</v>
      </c>
      <c r="O120" s="42"/>
      <c r="P120" s="191">
        <f>O120*H120</f>
        <v>0</v>
      </c>
      <c r="Q120" s="191">
        <v>0</v>
      </c>
      <c r="R120" s="191">
        <f>Q120*H120</f>
        <v>0</v>
      </c>
      <c r="S120" s="191">
        <v>0</v>
      </c>
      <c r="T120" s="192">
        <f>S120*H120</f>
        <v>0</v>
      </c>
      <c r="AR120" s="24" t="s">
        <v>293</v>
      </c>
      <c r="AT120" s="24" t="s">
        <v>141</v>
      </c>
      <c r="AU120" s="24" t="s">
        <v>84</v>
      </c>
      <c r="AY120" s="24" t="s">
        <v>139</v>
      </c>
      <c r="BE120" s="193">
        <f>IF(N120="základní",J120,0)</f>
        <v>0</v>
      </c>
      <c r="BF120" s="193">
        <f>IF(N120="snížená",J120,0)</f>
        <v>0</v>
      </c>
      <c r="BG120" s="193">
        <f>IF(N120="zákl. přenesená",J120,0)</f>
        <v>0</v>
      </c>
      <c r="BH120" s="193">
        <f>IF(N120="sníž. přenesená",J120,0)</f>
        <v>0</v>
      </c>
      <c r="BI120" s="193">
        <f>IF(N120="nulová",J120,0)</f>
        <v>0</v>
      </c>
      <c r="BJ120" s="24" t="s">
        <v>82</v>
      </c>
      <c r="BK120" s="193">
        <f>ROUND(I120*H120,2)</f>
        <v>0</v>
      </c>
      <c r="BL120" s="24" t="s">
        <v>293</v>
      </c>
      <c r="BM120" s="24" t="s">
        <v>901</v>
      </c>
    </row>
    <row r="121" spans="2:65" s="1" customFormat="1" ht="13.5">
      <c r="B121" s="41"/>
      <c r="D121" s="198" t="s">
        <v>146</v>
      </c>
      <c r="F121" s="199" t="s">
        <v>902</v>
      </c>
      <c r="I121" s="196"/>
      <c r="L121" s="41"/>
      <c r="M121" s="197"/>
      <c r="N121" s="42"/>
      <c r="O121" s="42"/>
      <c r="P121" s="42"/>
      <c r="Q121" s="42"/>
      <c r="R121" s="42"/>
      <c r="S121" s="42"/>
      <c r="T121" s="70"/>
      <c r="AT121" s="24" t="s">
        <v>146</v>
      </c>
      <c r="AU121" s="24" t="s">
        <v>84</v>
      </c>
    </row>
    <row r="122" spans="2:65" s="13" customFormat="1" ht="13.5">
      <c r="B122" s="211"/>
      <c r="D122" s="194" t="s">
        <v>204</v>
      </c>
      <c r="E122" s="246" t="s">
        <v>5</v>
      </c>
      <c r="F122" s="241" t="s">
        <v>903</v>
      </c>
      <c r="H122" s="242">
        <v>39</v>
      </c>
      <c r="I122" s="215"/>
      <c r="L122" s="211"/>
      <c r="M122" s="216"/>
      <c r="N122" s="217"/>
      <c r="O122" s="217"/>
      <c r="P122" s="217"/>
      <c r="Q122" s="217"/>
      <c r="R122" s="217"/>
      <c r="S122" s="217"/>
      <c r="T122" s="218"/>
      <c r="AT122" s="212" t="s">
        <v>204</v>
      </c>
      <c r="AU122" s="212" t="s">
        <v>84</v>
      </c>
      <c r="AV122" s="13" t="s">
        <v>84</v>
      </c>
      <c r="AW122" s="13" t="s">
        <v>39</v>
      </c>
      <c r="AX122" s="13" t="s">
        <v>82</v>
      </c>
      <c r="AY122" s="212" t="s">
        <v>139</v>
      </c>
    </row>
    <row r="123" spans="2:65" s="1" customFormat="1" ht="22.5" customHeight="1">
      <c r="B123" s="181"/>
      <c r="C123" s="182" t="s">
        <v>300</v>
      </c>
      <c r="D123" s="182" t="s">
        <v>141</v>
      </c>
      <c r="E123" s="183" t="s">
        <v>904</v>
      </c>
      <c r="F123" s="184" t="s">
        <v>905</v>
      </c>
      <c r="G123" s="185" t="s">
        <v>144</v>
      </c>
      <c r="H123" s="186">
        <v>1</v>
      </c>
      <c r="I123" s="187"/>
      <c r="J123" s="188">
        <f>ROUND(I123*H123,2)</f>
        <v>0</v>
      </c>
      <c r="K123" s="184" t="s">
        <v>5</v>
      </c>
      <c r="L123" s="41"/>
      <c r="M123" s="189" t="s">
        <v>5</v>
      </c>
      <c r="N123" s="190" t="s">
        <v>47</v>
      </c>
      <c r="O123" s="42"/>
      <c r="P123" s="191">
        <f>O123*H123</f>
        <v>0</v>
      </c>
      <c r="Q123" s="191">
        <v>0</v>
      </c>
      <c r="R123" s="191">
        <f>Q123*H123</f>
        <v>0</v>
      </c>
      <c r="S123" s="191">
        <v>0</v>
      </c>
      <c r="T123" s="192">
        <f>S123*H123</f>
        <v>0</v>
      </c>
      <c r="AR123" s="24" t="s">
        <v>293</v>
      </c>
      <c r="AT123" s="24" t="s">
        <v>141</v>
      </c>
      <c r="AU123" s="24" t="s">
        <v>84</v>
      </c>
      <c r="AY123" s="24" t="s">
        <v>139</v>
      </c>
      <c r="BE123" s="193">
        <f>IF(N123="základní",J123,0)</f>
        <v>0</v>
      </c>
      <c r="BF123" s="193">
        <f>IF(N123="snížená",J123,0)</f>
        <v>0</v>
      </c>
      <c r="BG123" s="193">
        <f>IF(N123="zákl. přenesená",J123,0)</f>
        <v>0</v>
      </c>
      <c r="BH123" s="193">
        <f>IF(N123="sníž. přenesená",J123,0)</f>
        <v>0</v>
      </c>
      <c r="BI123" s="193">
        <f>IF(N123="nulová",J123,0)</f>
        <v>0</v>
      </c>
      <c r="BJ123" s="24" t="s">
        <v>82</v>
      </c>
      <c r="BK123" s="193">
        <f>ROUND(I123*H123,2)</f>
        <v>0</v>
      </c>
      <c r="BL123" s="24" t="s">
        <v>293</v>
      </c>
      <c r="BM123" s="24" t="s">
        <v>906</v>
      </c>
    </row>
    <row r="124" spans="2:65" s="1" customFormat="1" ht="54">
      <c r="B124" s="41"/>
      <c r="D124" s="194" t="s">
        <v>146</v>
      </c>
      <c r="F124" s="195" t="s">
        <v>907</v>
      </c>
      <c r="I124" s="196"/>
      <c r="L124" s="41"/>
      <c r="M124" s="197"/>
      <c r="N124" s="42"/>
      <c r="O124" s="42"/>
      <c r="P124" s="42"/>
      <c r="Q124" s="42"/>
      <c r="R124" s="42"/>
      <c r="S124" s="42"/>
      <c r="T124" s="70"/>
      <c r="AT124" s="24" t="s">
        <v>146</v>
      </c>
      <c r="AU124" s="24" t="s">
        <v>84</v>
      </c>
    </row>
    <row r="125" spans="2:65" s="1" customFormat="1" ht="22.5" customHeight="1">
      <c r="B125" s="181"/>
      <c r="C125" s="182" t="s">
        <v>305</v>
      </c>
      <c r="D125" s="182" t="s">
        <v>141</v>
      </c>
      <c r="E125" s="183" t="s">
        <v>908</v>
      </c>
      <c r="F125" s="184" t="s">
        <v>909</v>
      </c>
      <c r="G125" s="185" t="s">
        <v>215</v>
      </c>
      <c r="H125" s="186">
        <v>4.8000000000000001E-2</v>
      </c>
      <c r="I125" s="187"/>
      <c r="J125" s="188">
        <f>ROUND(I125*H125,2)</f>
        <v>0</v>
      </c>
      <c r="K125" s="184" t="s">
        <v>201</v>
      </c>
      <c r="L125" s="41"/>
      <c r="M125" s="189" t="s">
        <v>5</v>
      </c>
      <c r="N125" s="190" t="s">
        <v>47</v>
      </c>
      <c r="O125" s="42"/>
      <c r="P125" s="191">
        <f>O125*H125</f>
        <v>0</v>
      </c>
      <c r="Q125" s="191">
        <v>0</v>
      </c>
      <c r="R125" s="191">
        <f>Q125*H125</f>
        <v>0</v>
      </c>
      <c r="S125" s="191">
        <v>0</v>
      </c>
      <c r="T125" s="192">
        <f>S125*H125</f>
        <v>0</v>
      </c>
      <c r="AR125" s="24" t="s">
        <v>293</v>
      </c>
      <c r="AT125" s="24" t="s">
        <v>141</v>
      </c>
      <c r="AU125" s="24" t="s">
        <v>84</v>
      </c>
      <c r="AY125" s="24" t="s">
        <v>139</v>
      </c>
      <c r="BE125" s="193">
        <f>IF(N125="základní",J125,0)</f>
        <v>0</v>
      </c>
      <c r="BF125" s="193">
        <f>IF(N125="snížená",J125,0)</f>
        <v>0</v>
      </c>
      <c r="BG125" s="193">
        <f>IF(N125="zákl. přenesená",J125,0)</f>
        <v>0</v>
      </c>
      <c r="BH125" s="193">
        <f>IF(N125="sníž. přenesená",J125,0)</f>
        <v>0</v>
      </c>
      <c r="BI125" s="193">
        <f>IF(N125="nulová",J125,0)</f>
        <v>0</v>
      </c>
      <c r="BJ125" s="24" t="s">
        <v>82</v>
      </c>
      <c r="BK125" s="193">
        <f>ROUND(I125*H125,2)</f>
        <v>0</v>
      </c>
      <c r="BL125" s="24" t="s">
        <v>293</v>
      </c>
      <c r="BM125" s="24" t="s">
        <v>910</v>
      </c>
    </row>
    <row r="126" spans="2:65" s="1" customFormat="1" ht="27">
      <c r="B126" s="41"/>
      <c r="D126" s="198" t="s">
        <v>146</v>
      </c>
      <c r="F126" s="199" t="s">
        <v>911</v>
      </c>
      <c r="I126" s="196"/>
      <c r="L126" s="41"/>
      <c r="M126" s="197"/>
      <c r="N126" s="42"/>
      <c r="O126" s="42"/>
      <c r="P126" s="42"/>
      <c r="Q126" s="42"/>
      <c r="R126" s="42"/>
      <c r="S126" s="42"/>
      <c r="T126" s="70"/>
      <c r="AT126" s="24" t="s">
        <v>146</v>
      </c>
      <c r="AU126" s="24" t="s">
        <v>84</v>
      </c>
    </row>
    <row r="127" spans="2:65" s="11" customFormat="1" ht="29.85" customHeight="1">
      <c r="B127" s="167"/>
      <c r="D127" s="178" t="s">
        <v>75</v>
      </c>
      <c r="E127" s="179" t="s">
        <v>912</v>
      </c>
      <c r="F127" s="179" t="s">
        <v>913</v>
      </c>
      <c r="I127" s="170"/>
      <c r="J127" s="180">
        <f>BK127</f>
        <v>0</v>
      </c>
      <c r="L127" s="167"/>
      <c r="M127" s="172"/>
      <c r="N127" s="173"/>
      <c r="O127" s="173"/>
      <c r="P127" s="174">
        <f>SUM(P128:P180)</f>
        <v>0</v>
      </c>
      <c r="Q127" s="173"/>
      <c r="R127" s="174">
        <f>SUM(R128:R180)</f>
        <v>0.13086</v>
      </c>
      <c r="S127" s="173"/>
      <c r="T127" s="175">
        <f>SUM(T128:T180)</f>
        <v>0</v>
      </c>
      <c r="AR127" s="168" t="s">
        <v>84</v>
      </c>
      <c r="AT127" s="176" t="s">
        <v>75</v>
      </c>
      <c r="AU127" s="176" t="s">
        <v>82</v>
      </c>
      <c r="AY127" s="168" t="s">
        <v>139</v>
      </c>
      <c r="BK127" s="177">
        <f>SUM(BK128:BK180)</f>
        <v>0</v>
      </c>
    </row>
    <row r="128" spans="2:65" s="1" customFormat="1" ht="22.5" customHeight="1">
      <c r="B128" s="181"/>
      <c r="C128" s="182" t="s">
        <v>309</v>
      </c>
      <c r="D128" s="182" t="s">
        <v>141</v>
      </c>
      <c r="E128" s="183" t="s">
        <v>914</v>
      </c>
      <c r="F128" s="184" t="s">
        <v>915</v>
      </c>
      <c r="G128" s="185" t="s">
        <v>245</v>
      </c>
      <c r="H128" s="186">
        <v>6</v>
      </c>
      <c r="I128" s="187"/>
      <c r="J128" s="188">
        <f>ROUND(I128*H128,2)</f>
        <v>0</v>
      </c>
      <c r="K128" s="184" t="s">
        <v>201</v>
      </c>
      <c r="L128" s="41"/>
      <c r="M128" s="189" t="s">
        <v>5</v>
      </c>
      <c r="N128" s="190" t="s">
        <v>47</v>
      </c>
      <c r="O128" s="42"/>
      <c r="P128" s="191">
        <f>O128*H128</f>
        <v>0</v>
      </c>
      <c r="Q128" s="191">
        <v>3.0899999999999999E-3</v>
      </c>
      <c r="R128" s="191">
        <f>Q128*H128</f>
        <v>1.8540000000000001E-2</v>
      </c>
      <c r="S128" s="191">
        <v>0</v>
      </c>
      <c r="T128" s="192">
        <f>S128*H128</f>
        <v>0</v>
      </c>
      <c r="AR128" s="24" t="s">
        <v>293</v>
      </c>
      <c r="AT128" s="24" t="s">
        <v>141</v>
      </c>
      <c r="AU128" s="24" t="s">
        <v>84</v>
      </c>
      <c r="AY128" s="24" t="s">
        <v>139</v>
      </c>
      <c r="BE128" s="193">
        <f>IF(N128="základní",J128,0)</f>
        <v>0</v>
      </c>
      <c r="BF128" s="193">
        <f>IF(N128="snížená",J128,0)</f>
        <v>0</v>
      </c>
      <c r="BG128" s="193">
        <f>IF(N128="zákl. přenesená",J128,0)</f>
        <v>0</v>
      </c>
      <c r="BH128" s="193">
        <f>IF(N128="sníž. přenesená",J128,0)</f>
        <v>0</v>
      </c>
      <c r="BI128" s="193">
        <f>IF(N128="nulová",J128,0)</f>
        <v>0</v>
      </c>
      <c r="BJ128" s="24" t="s">
        <v>82</v>
      </c>
      <c r="BK128" s="193">
        <f>ROUND(I128*H128,2)</f>
        <v>0</v>
      </c>
      <c r="BL128" s="24" t="s">
        <v>293</v>
      </c>
      <c r="BM128" s="24" t="s">
        <v>916</v>
      </c>
    </row>
    <row r="129" spans="2:65" s="1" customFormat="1" ht="13.5">
      <c r="B129" s="41"/>
      <c r="D129" s="194" t="s">
        <v>146</v>
      </c>
      <c r="F129" s="195" t="s">
        <v>917</v>
      </c>
      <c r="I129" s="196"/>
      <c r="L129" s="41"/>
      <c r="M129" s="197"/>
      <c r="N129" s="42"/>
      <c r="O129" s="42"/>
      <c r="P129" s="42"/>
      <c r="Q129" s="42"/>
      <c r="R129" s="42"/>
      <c r="S129" s="42"/>
      <c r="T129" s="70"/>
      <c r="AT129" s="24" t="s">
        <v>146</v>
      </c>
      <c r="AU129" s="24" t="s">
        <v>84</v>
      </c>
    </row>
    <row r="130" spans="2:65" s="1" customFormat="1" ht="22.5" customHeight="1">
      <c r="B130" s="181"/>
      <c r="C130" s="182" t="s">
        <v>316</v>
      </c>
      <c r="D130" s="182" t="s">
        <v>141</v>
      </c>
      <c r="E130" s="183" t="s">
        <v>918</v>
      </c>
      <c r="F130" s="184" t="s">
        <v>919</v>
      </c>
      <c r="G130" s="185" t="s">
        <v>210</v>
      </c>
      <c r="H130" s="186">
        <v>1</v>
      </c>
      <c r="I130" s="187"/>
      <c r="J130" s="188">
        <f>ROUND(I130*H130,2)</f>
        <v>0</v>
      </c>
      <c r="K130" s="184" t="s">
        <v>201</v>
      </c>
      <c r="L130" s="41"/>
      <c r="M130" s="189" t="s">
        <v>5</v>
      </c>
      <c r="N130" s="190" t="s">
        <v>47</v>
      </c>
      <c r="O130" s="42"/>
      <c r="P130" s="191">
        <f>O130*H130</f>
        <v>0</v>
      </c>
      <c r="Q130" s="191">
        <v>0</v>
      </c>
      <c r="R130" s="191">
        <f>Q130*H130</f>
        <v>0</v>
      </c>
      <c r="S130" s="191">
        <v>0</v>
      </c>
      <c r="T130" s="192">
        <f>S130*H130</f>
        <v>0</v>
      </c>
      <c r="AR130" s="24" t="s">
        <v>293</v>
      </c>
      <c r="AT130" s="24" t="s">
        <v>141</v>
      </c>
      <c r="AU130" s="24" t="s">
        <v>84</v>
      </c>
      <c r="AY130" s="24" t="s">
        <v>139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24" t="s">
        <v>82</v>
      </c>
      <c r="BK130" s="193">
        <f>ROUND(I130*H130,2)</f>
        <v>0</v>
      </c>
      <c r="BL130" s="24" t="s">
        <v>293</v>
      </c>
      <c r="BM130" s="24" t="s">
        <v>920</v>
      </c>
    </row>
    <row r="131" spans="2:65" s="1" customFormat="1" ht="27">
      <c r="B131" s="41"/>
      <c r="D131" s="194" t="s">
        <v>146</v>
      </c>
      <c r="F131" s="195" t="s">
        <v>921</v>
      </c>
      <c r="I131" s="196"/>
      <c r="L131" s="41"/>
      <c r="M131" s="197"/>
      <c r="N131" s="42"/>
      <c r="O131" s="42"/>
      <c r="P131" s="42"/>
      <c r="Q131" s="42"/>
      <c r="R131" s="42"/>
      <c r="S131" s="42"/>
      <c r="T131" s="70"/>
      <c r="AT131" s="24" t="s">
        <v>146</v>
      </c>
      <c r="AU131" s="24" t="s">
        <v>84</v>
      </c>
    </row>
    <row r="132" spans="2:65" s="1" customFormat="1" ht="22.5" customHeight="1">
      <c r="B132" s="181"/>
      <c r="C132" s="182" t="s">
        <v>10</v>
      </c>
      <c r="D132" s="182" t="s">
        <v>141</v>
      </c>
      <c r="E132" s="183" t="s">
        <v>922</v>
      </c>
      <c r="F132" s="184" t="s">
        <v>923</v>
      </c>
      <c r="G132" s="185" t="s">
        <v>924</v>
      </c>
      <c r="H132" s="186">
        <v>1</v>
      </c>
      <c r="I132" s="187"/>
      <c r="J132" s="188">
        <f>ROUND(I132*H132,2)</f>
        <v>0</v>
      </c>
      <c r="K132" s="184" t="s">
        <v>201</v>
      </c>
      <c r="L132" s="41"/>
      <c r="M132" s="189" t="s">
        <v>5</v>
      </c>
      <c r="N132" s="190" t="s">
        <v>47</v>
      </c>
      <c r="O132" s="42"/>
      <c r="P132" s="191">
        <f>O132*H132</f>
        <v>0</v>
      </c>
      <c r="Q132" s="191">
        <v>5.2399999999999999E-3</v>
      </c>
      <c r="R132" s="191">
        <f>Q132*H132</f>
        <v>5.2399999999999999E-3</v>
      </c>
      <c r="S132" s="191">
        <v>0</v>
      </c>
      <c r="T132" s="192">
        <f>S132*H132</f>
        <v>0</v>
      </c>
      <c r="AR132" s="24" t="s">
        <v>293</v>
      </c>
      <c r="AT132" s="24" t="s">
        <v>141</v>
      </c>
      <c r="AU132" s="24" t="s">
        <v>84</v>
      </c>
      <c r="AY132" s="24" t="s">
        <v>139</v>
      </c>
      <c r="BE132" s="193">
        <f>IF(N132="základní",J132,0)</f>
        <v>0</v>
      </c>
      <c r="BF132" s="193">
        <f>IF(N132="snížená",J132,0)</f>
        <v>0</v>
      </c>
      <c r="BG132" s="193">
        <f>IF(N132="zákl. přenesená",J132,0)</f>
        <v>0</v>
      </c>
      <c r="BH132" s="193">
        <f>IF(N132="sníž. přenesená",J132,0)</f>
        <v>0</v>
      </c>
      <c r="BI132" s="193">
        <f>IF(N132="nulová",J132,0)</f>
        <v>0</v>
      </c>
      <c r="BJ132" s="24" t="s">
        <v>82</v>
      </c>
      <c r="BK132" s="193">
        <f>ROUND(I132*H132,2)</f>
        <v>0</v>
      </c>
      <c r="BL132" s="24" t="s">
        <v>293</v>
      </c>
      <c r="BM132" s="24" t="s">
        <v>925</v>
      </c>
    </row>
    <row r="133" spans="2:65" s="1" customFormat="1" ht="27">
      <c r="B133" s="41"/>
      <c r="D133" s="194" t="s">
        <v>146</v>
      </c>
      <c r="F133" s="195" t="s">
        <v>926</v>
      </c>
      <c r="I133" s="196"/>
      <c r="L133" s="41"/>
      <c r="M133" s="197"/>
      <c r="N133" s="42"/>
      <c r="O133" s="42"/>
      <c r="P133" s="42"/>
      <c r="Q133" s="42"/>
      <c r="R133" s="42"/>
      <c r="S133" s="42"/>
      <c r="T133" s="70"/>
      <c r="AT133" s="24" t="s">
        <v>146</v>
      </c>
      <c r="AU133" s="24" t="s">
        <v>84</v>
      </c>
    </row>
    <row r="134" spans="2:65" s="1" customFormat="1" ht="22.5" customHeight="1">
      <c r="B134" s="181"/>
      <c r="C134" s="182" t="s">
        <v>326</v>
      </c>
      <c r="D134" s="182" t="s">
        <v>141</v>
      </c>
      <c r="E134" s="183" t="s">
        <v>927</v>
      </c>
      <c r="F134" s="184" t="s">
        <v>928</v>
      </c>
      <c r="G134" s="185" t="s">
        <v>210</v>
      </c>
      <c r="H134" s="186">
        <v>1</v>
      </c>
      <c r="I134" s="187"/>
      <c r="J134" s="188">
        <f>ROUND(I134*H134,2)</f>
        <v>0</v>
      </c>
      <c r="K134" s="184" t="s">
        <v>201</v>
      </c>
      <c r="L134" s="41"/>
      <c r="M134" s="189" t="s">
        <v>5</v>
      </c>
      <c r="N134" s="190" t="s">
        <v>47</v>
      </c>
      <c r="O134" s="42"/>
      <c r="P134" s="191">
        <f>O134*H134</f>
        <v>0</v>
      </c>
      <c r="Q134" s="191">
        <v>5.0000000000000002E-5</v>
      </c>
      <c r="R134" s="191">
        <f>Q134*H134</f>
        <v>5.0000000000000002E-5</v>
      </c>
      <c r="S134" s="191">
        <v>0</v>
      </c>
      <c r="T134" s="192">
        <f>S134*H134</f>
        <v>0</v>
      </c>
      <c r="AR134" s="24" t="s">
        <v>293</v>
      </c>
      <c r="AT134" s="24" t="s">
        <v>141</v>
      </c>
      <c r="AU134" s="24" t="s">
        <v>84</v>
      </c>
      <c r="AY134" s="24" t="s">
        <v>139</v>
      </c>
      <c r="BE134" s="193">
        <f>IF(N134="základní",J134,0)</f>
        <v>0</v>
      </c>
      <c r="BF134" s="193">
        <f>IF(N134="snížená",J134,0)</f>
        <v>0</v>
      </c>
      <c r="BG134" s="193">
        <f>IF(N134="zákl. přenesená",J134,0)</f>
        <v>0</v>
      </c>
      <c r="BH134" s="193">
        <f>IF(N134="sníž. přenesená",J134,0)</f>
        <v>0</v>
      </c>
      <c r="BI134" s="193">
        <f>IF(N134="nulová",J134,0)</f>
        <v>0</v>
      </c>
      <c r="BJ134" s="24" t="s">
        <v>82</v>
      </c>
      <c r="BK134" s="193">
        <f>ROUND(I134*H134,2)</f>
        <v>0</v>
      </c>
      <c r="BL134" s="24" t="s">
        <v>293</v>
      </c>
      <c r="BM134" s="24" t="s">
        <v>929</v>
      </c>
    </row>
    <row r="135" spans="2:65" s="1" customFormat="1" ht="13.5">
      <c r="B135" s="41"/>
      <c r="D135" s="194" t="s">
        <v>146</v>
      </c>
      <c r="F135" s="195" t="s">
        <v>930</v>
      </c>
      <c r="I135" s="196"/>
      <c r="L135" s="41"/>
      <c r="M135" s="197"/>
      <c r="N135" s="42"/>
      <c r="O135" s="42"/>
      <c r="P135" s="42"/>
      <c r="Q135" s="42"/>
      <c r="R135" s="42"/>
      <c r="S135" s="42"/>
      <c r="T135" s="70"/>
      <c r="AT135" s="24" t="s">
        <v>146</v>
      </c>
      <c r="AU135" s="24" t="s">
        <v>84</v>
      </c>
    </row>
    <row r="136" spans="2:65" s="1" customFormat="1" ht="22.5" customHeight="1">
      <c r="B136" s="181"/>
      <c r="C136" s="182" t="s">
        <v>332</v>
      </c>
      <c r="D136" s="182" t="s">
        <v>141</v>
      </c>
      <c r="E136" s="183" t="s">
        <v>931</v>
      </c>
      <c r="F136" s="184" t="s">
        <v>932</v>
      </c>
      <c r="G136" s="185" t="s">
        <v>210</v>
      </c>
      <c r="H136" s="186">
        <v>2</v>
      </c>
      <c r="I136" s="187"/>
      <c r="J136" s="188">
        <f>ROUND(I136*H136,2)</f>
        <v>0</v>
      </c>
      <c r="K136" s="184" t="s">
        <v>201</v>
      </c>
      <c r="L136" s="41"/>
      <c r="M136" s="189" t="s">
        <v>5</v>
      </c>
      <c r="N136" s="190" t="s">
        <v>47</v>
      </c>
      <c r="O136" s="42"/>
      <c r="P136" s="191">
        <f>O136*H136</f>
        <v>0</v>
      </c>
      <c r="Q136" s="191">
        <v>3.0000000000000001E-5</v>
      </c>
      <c r="R136" s="191">
        <f>Q136*H136</f>
        <v>6.0000000000000002E-5</v>
      </c>
      <c r="S136" s="191">
        <v>0</v>
      </c>
      <c r="T136" s="192">
        <f>S136*H136</f>
        <v>0</v>
      </c>
      <c r="AR136" s="24" t="s">
        <v>293</v>
      </c>
      <c r="AT136" s="24" t="s">
        <v>141</v>
      </c>
      <c r="AU136" s="24" t="s">
        <v>84</v>
      </c>
      <c r="AY136" s="24" t="s">
        <v>139</v>
      </c>
      <c r="BE136" s="193">
        <f>IF(N136="základní",J136,0)</f>
        <v>0</v>
      </c>
      <c r="BF136" s="193">
        <f>IF(N136="snížená",J136,0)</f>
        <v>0</v>
      </c>
      <c r="BG136" s="193">
        <f>IF(N136="zákl. přenesená",J136,0)</f>
        <v>0</v>
      </c>
      <c r="BH136" s="193">
        <f>IF(N136="sníž. přenesená",J136,0)</f>
        <v>0</v>
      </c>
      <c r="BI136" s="193">
        <f>IF(N136="nulová",J136,0)</f>
        <v>0</v>
      </c>
      <c r="BJ136" s="24" t="s">
        <v>82</v>
      </c>
      <c r="BK136" s="193">
        <f>ROUND(I136*H136,2)</f>
        <v>0</v>
      </c>
      <c r="BL136" s="24" t="s">
        <v>293</v>
      </c>
      <c r="BM136" s="24" t="s">
        <v>933</v>
      </c>
    </row>
    <row r="137" spans="2:65" s="1" customFormat="1" ht="13.5">
      <c r="B137" s="41"/>
      <c r="D137" s="194" t="s">
        <v>146</v>
      </c>
      <c r="F137" s="195" t="s">
        <v>934</v>
      </c>
      <c r="I137" s="196"/>
      <c r="L137" s="41"/>
      <c r="M137" s="197"/>
      <c r="N137" s="42"/>
      <c r="O137" s="42"/>
      <c r="P137" s="42"/>
      <c r="Q137" s="42"/>
      <c r="R137" s="42"/>
      <c r="S137" s="42"/>
      <c r="T137" s="70"/>
      <c r="AT137" s="24" t="s">
        <v>146</v>
      </c>
      <c r="AU137" s="24" t="s">
        <v>84</v>
      </c>
    </row>
    <row r="138" spans="2:65" s="1" customFormat="1" ht="22.5" customHeight="1">
      <c r="B138" s="181"/>
      <c r="C138" s="182" t="s">
        <v>337</v>
      </c>
      <c r="D138" s="182" t="s">
        <v>141</v>
      </c>
      <c r="E138" s="183" t="s">
        <v>935</v>
      </c>
      <c r="F138" s="184" t="s">
        <v>936</v>
      </c>
      <c r="G138" s="185" t="s">
        <v>245</v>
      </c>
      <c r="H138" s="186">
        <v>46</v>
      </c>
      <c r="I138" s="187"/>
      <c r="J138" s="188">
        <f>ROUND(I138*H138,2)</f>
        <v>0</v>
      </c>
      <c r="K138" s="184" t="s">
        <v>201</v>
      </c>
      <c r="L138" s="41"/>
      <c r="M138" s="189" t="s">
        <v>5</v>
      </c>
      <c r="N138" s="190" t="s">
        <v>47</v>
      </c>
      <c r="O138" s="42"/>
      <c r="P138" s="191">
        <f>O138*H138</f>
        <v>0</v>
      </c>
      <c r="Q138" s="191">
        <v>6.6E-4</v>
      </c>
      <c r="R138" s="191">
        <f>Q138*H138</f>
        <v>3.0359999999999998E-2</v>
      </c>
      <c r="S138" s="191">
        <v>0</v>
      </c>
      <c r="T138" s="192">
        <f>S138*H138</f>
        <v>0</v>
      </c>
      <c r="AR138" s="24" t="s">
        <v>293</v>
      </c>
      <c r="AT138" s="24" t="s">
        <v>141</v>
      </c>
      <c r="AU138" s="24" t="s">
        <v>84</v>
      </c>
      <c r="AY138" s="24" t="s">
        <v>139</v>
      </c>
      <c r="BE138" s="193">
        <f>IF(N138="základní",J138,0)</f>
        <v>0</v>
      </c>
      <c r="BF138" s="193">
        <f>IF(N138="snížená",J138,0)</f>
        <v>0</v>
      </c>
      <c r="BG138" s="193">
        <f>IF(N138="zákl. přenesená",J138,0)</f>
        <v>0</v>
      </c>
      <c r="BH138" s="193">
        <f>IF(N138="sníž. přenesená",J138,0)</f>
        <v>0</v>
      </c>
      <c r="BI138" s="193">
        <f>IF(N138="nulová",J138,0)</f>
        <v>0</v>
      </c>
      <c r="BJ138" s="24" t="s">
        <v>82</v>
      </c>
      <c r="BK138" s="193">
        <f>ROUND(I138*H138,2)</f>
        <v>0</v>
      </c>
      <c r="BL138" s="24" t="s">
        <v>293</v>
      </c>
      <c r="BM138" s="24" t="s">
        <v>937</v>
      </c>
    </row>
    <row r="139" spans="2:65" s="1" customFormat="1" ht="13.5">
      <c r="B139" s="41"/>
      <c r="D139" s="198" t="s">
        <v>146</v>
      </c>
      <c r="F139" s="199" t="s">
        <v>938</v>
      </c>
      <c r="I139" s="196"/>
      <c r="L139" s="41"/>
      <c r="M139" s="197"/>
      <c r="N139" s="42"/>
      <c r="O139" s="42"/>
      <c r="P139" s="42"/>
      <c r="Q139" s="42"/>
      <c r="R139" s="42"/>
      <c r="S139" s="42"/>
      <c r="T139" s="70"/>
      <c r="AT139" s="24" t="s">
        <v>146</v>
      </c>
      <c r="AU139" s="24" t="s">
        <v>84</v>
      </c>
    </row>
    <row r="140" spans="2:65" s="13" customFormat="1" ht="13.5">
      <c r="B140" s="211"/>
      <c r="D140" s="194" t="s">
        <v>204</v>
      </c>
      <c r="E140" s="246" t="s">
        <v>5</v>
      </c>
      <c r="F140" s="241" t="s">
        <v>939</v>
      </c>
      <c r="H140" s="242">
        <v>46</v>
      </c>
      <c r="I140" s="215"/>
      <c r="L140" s="211"/>
      <c r="M140" s="216"/>
      <c r="N140" s="217"/>
      <c r="O140" s="217"/>
      <c r="P140" s="217"/>
      <c r="Q140" s="217"/>
      <c r="R140" s="217"/>
      <c r="S140" s="217"/>
      <c r="T140" s="218"/>
      <c r="AT140" s="212" t="s">
        <v>204</v>
      </c>
      <c r="AU140" s="212" t="s">
        <v>84</v>
      </c>
      <c r="AV140" s="13" t="s">
        <v>84</v>
      </c>
      <c r="AW140" s="13" t="s">
        <v>39</v>
      </c>
      <c r="AX140" s="13" t="s">
        <v>82</v>
      </c>
      <c r="AY140" s="212" t="s">
        <v>139</v>
      </c>
    </row>
    <row r="141" spans="2:65" s="1" customFormat="1" ht="22.5" customHeight="1">
      <c r="B141" s="181"/>
      <c r="C141" s="182" t="s">
        <v>342</v>
      </c>
      <c r="D141" s="182" t="s">
        <v>141</v>
      </c>
      <c r="E141" s="183" t="s">
        <v>940</v>
      </c>
      <c r="F141" s="184" t="s">
        <v>941</v>
      </c>
      <c r="G141" s="185" t="s">
        <v>245</v>
      </c>
      <c r="H141" s="186">
        <v>12</v>
      </c>
      <c r="I141" s="187"/>
      <c r="J141" s="188">
        <f>ROUND(I141*H141,2)</f>
        <v>0</v>
      </c>
      <c r="K141" s="184" t="s">
        <v>201</v>
      </c>
      <c r="L141" s="41"/>
      <c r="M141" s="189" t="s">
        <v>5</v>
      </c>
      <c r="N141" s="190" t="s">
        <v>47</v>
      </c>
      <c r="O141" s="42"/>
      <c r="P141" s="191">
        <f>O141*H141</f>
        <v>0</v>
      </c>
      <c r="Q141" s="191">
        <v>9.1E-4</v>
      </c>
      <c r="R141" s="191">
        <f>Q141*H141</f>
        <v>1.0919999999999999E-2</v>
      </c>
      <c r="S141" s="191">
        <v>0</v>
      </c>
      <c r="T141" s="192">
        <f>S141*H141</f>
        <v>0</v>
      </c>
      <c r="AR141" s="24" t="s">
        <v>293</v>
      </c>
      <c r="AT141" s="24" t="s">
        <v>141</v>
      </c>
      <c r="AU141" s="24" t="s">
        <v>84</v>
      </c>
      <c r="AY141" s="24" t="s">
        <v>139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24" t="s">
        <v>82</v>
      </c>
      <c r="BK141" s="193">
        <f>ROUND(I141*H141,2)</f>
        <v>0</v>
      </c>
      <c r="BL141" s="24" t="s">
        <v>293</v>
      </c>
      <c r="BM141" s="24" t="s">
        <v>942</v>
      </c>
    </row>
    <row r="142" spans="2:65" s="1" customFormat="1" ht="13.5">
      <c r="B142" s="41"/>
      <c r="D142" s="198" t="s">
        <v>146</v>
      </c>
      <c r="F142" s="199" t="s">
        <v>943</v>
      </c>
      <c r="I142" s="196"/>
      <c r="L142" s="41"/>
      <c r="M142" s="197"/>
      <c r="N142" s="42"/>
      <c r="O142" s="42"/>
      <c r="P142" s="42"/>
      <c r="Q142" s="42"/>
      <c r="R142" s="42"/>
      <c r="S142" s="42"/>
      <c r="T142" s="70"/>
      <c r="AT142" s="24" t="s">
        <v>146</v>
      </c>
      <c r="AU142" s="24" t="s">
        <v>84</v>
      </c>
    </row>
    <row r="143" spans="2:65" s="13" customFormat="1" ht="13.5">
      <c r="B143" s="211"/>
      <c r="D143" s="194" t="s">
        <v>204</v>
      </c>
      <c r="E143" s="246" t="s">
        <v>5</v>
      </c>
      <c r="F143" s="241" t="s">
        <v>944</v>
      </c>
      <c r="H143" s="242">
        <v>12</v>
      </c>
      <c r="I143" s="215"/>
      <c r="L143" s="211"/>
      <c r="M143" s="216"/>
      <c r="N143" s="217"/>
      <c r="O143" s="217"/>
      <c r="P143" s="217"/>
      <c r="Q143" s="217"/>
      <c r="R143" s="217"/>
      <c r="S143" s="217"/>
      <c r="T143" s="218"/>
      <c r="AT143" s="212" t="s">
        <v>204</v>
      </c>
      <c r="AU143" s="212" t="s">
        <v>84</v>
      </c>
      <c r="AV143" s="13" t="s">
        <v>84</v>
      </c>
      <c r="AW143" s="13" t="s">
        <v>39</v>
      </c>
      <c r="AX143" s="13" t="s">
        <v>82</v>
      </c>
      <c r="AY143" s="212" t="s">
        <v>139</v>
      </c>
    </row>
    <row r="144" spans="2:65" s="1" customFormat="1" ht="31.5" customHeight="1">
      <c r="B144" s="181"/>
      <c r="C144" s="182" t="s">
        <v>348</v>
      </c>
      <c r="D144" s="182" t="s">
        <v>141</v>
      </c>
      <c r="E144" s="183" t="s">
        <v>945</v>
      </c>
      <c r="F144" s="184" t="s">
        <v>946</v>
      </c>
      <c r="G144" s="185" t="s">
        <v>245</v>
      </c>
      <c r="H144" s="186">
        <v>23</v>
      </c>
      <c r="I144" s="187"/>
      <c r="J144" s="188">
        <f>ROUND(I144*H144,2)</f>
        <v>0</v>
      </c>
      <c r="K144" s="184" t="s">
        <v>201</v>
      </c>
      <c r="L144" s="41"/>
      <c r="M144" s="189" t="s">
        <v>5</v>
      </c>
      <c r="N144" s="190" t="s">
        <v>47</v>
      </c>
      <c r="O144" s="42"/>
      <c r="P144" s="191">
        <f>O144*H144</f>
        <v>0</v>
      </c>
      <c r="Q144" s="191">
        <v>5.0000000000000002E-5</v>
      </c>
      <c r="R144" s="191">
        <f>Q144*H144</f>
        <v>1.15E-3</v>
      </c>
      <c r="S144" s="191">
        <v>0</v>
      </c>
      <c r="T144" s="192">
        <f>S144*H144</f>
        <v>0</v>
      </c>
      <c r="AR144" s="24" t="s">
        <v>293</v>
      </c>
      <c r="AT144" s="24" t="s">
        <v>141</v>
      </c>
      <c r="AU144" s="24" t="s">
        <v>84</v>
      </c>
      <c r="AY144" s="24" t="s">
        <v>139</v>
      </c>
      <c r="BE144" s="193">
        <f>IF(N144="základní",J144,0)</f>
        <v>0</v>
      </c>
      <c r="BF144" s="193">
        <f>IF(N144="snížená",J144,0)</f>
        <v>0</v>
      </c>
      <c r="BG144" s="193">
        <f>IF(N144="zákl. přenesená",J144,0)</f>
        <v>0</v>
      </c>
      <c r="BH144" s="193">
        <f>IF(N144="sníž. přenesená",J144,0)</f>
        <v>0</v>
      </c>
      <c r="BI144" s="193">
        <f>IF(N144="nulová",J144,0)</f>
        <v>0</v>
      </c>
      <c r="BJ144" s="24" t="s">
        <v>82</v>
      </c>
      <c r="BK144" s="193">
        <f>ROUND(I144*H144,2)</f>
        <v>0</v>
      </c>
      <c r="BL144" s="24" t="s">
        <v>293</v>
      </c>
      <c r="BM144" s="24" t="s">
        <v>947</v>
      </c>
    </row>
    <row r="145" spans="2:65" s="1" customFormat="1" ht="27">
      <c r="B145" s="41"/>
      <c r="D145" s="194" t="s">
        <v>146</v>
      </c>
      <c r="F145" s="195" t="s">
        <v>948</v>
      </c>
      <c r="I145" s="196"/>
      <c r="L145" s="41"/>
      <c r="M145" s="197"/>
      <c r="N145" s="42"/>
      <c r="O145" s="42"/>
      <c r="P145" s="42"/>
      <c r="Q145" s="42"/>
      <c r="R145" s="42"/>
      <c r="S145" s="42"/>
      <c r="T145" s="70"/>
      <c r="AT145" s="24" t="s">
        <v>146</v>
      </c>
      <c r="AU145" s="24" t="s">
        <v>84</v>
      </c>
    </row>
    <row r="146" spans="2:65" s="1" customFormat="1" ht="31.5" customHeight="1">
      <c r="B146" s="181"/>
      <c r="C146" s="182" t="s">
        <v>352</v>
      </c>
      <c r="D146" s="182" t="s">
        <v>141</v>
      </c>
      <c r="E146" s="183" t="s">
        <v>949</v>
      </c>
      <c r="F146" s="184" t="s">
        <v>950</v>
      </c>
      <c r="G146" s="185" t="s">
        <v>245</v>
      </c>
      <c r="H146" s="186">
        <v>6</v>
      </c>
      <c r="I146" s="187"/>
      <c r="J146" s="188">
        <f>ROUND(I146*H146,2)</f>
        <v>0</v>
      </c>
      <c r="K146" s="184" t="s">
        <v>201</v>
      </c>
      <c r="L146" s="41"/>
      <c r="M146" s="189" t="s">
        <v>5</v>
      </c>
      <c r="N146" s="190" t="s">
        <v>47</v>
      </c>
      <c r="O146" s="42"/>
      <c r="P146" s="191">
        <f>O146*H146</f>
        <v>0</v>
      </c>
      <c r="Q146" s="191">
        <v>6.9999999999999994E-5</v>
      </c>
      <c r="R146" s="191">
        <f>Q146*H146</f>
        <v>4.1999999999999996E-4</v>
      </c>
      <c r="S146" s="191">
        <v>0</v>
      </c>
      <c r="T146" s="192">
        <f>S146*H146</f>
        <v>0</v>
      </c>
      <c r="AR146" s="24" t="s">
        <v>293</v>
      </c>
      <c r="AT146" s="24" t="s">
        <v>141</v>
      </c>
      <c r="AU146" s="24" t="s">
        <v>84</v>
      </c>
      <c r="AY146" s="24" t="s">
        <v>139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24" t="s">
        <v>82</v>
      </c>
      <c r="BK146" s="193">
        <f>ROUND(I146*H146,2)</f>
        <v>0</v>
      </c>
      <c r="BL146" s="24" t="s">
        <v>293</v>
      </c>
      <c r="BM146" s="24" t="s">
        <v>951</v>
      </c>
    </row>
    <row r="147" spans="2:65" s="1" customFormat="1" ht="40.5">
      <c r="B147" s="41"/>
      <c r="D147" s="194" t="s">
        <v>146</v>
      </c>
      <c r="F147" s="195" t="s">
        <v>952</v>
      </c>
      <c r="I147" s="196"/>
      <c r="L147" s="41"/>
      <c r="M147" s="197"/>
      <c r="N147" s="42"/>
      <c r="O147" s="42"/>
      <c r="P147" s="42"/>
      <c r="Q147" s="42"/>
      <c r="R147" s="42"/>
      <c r="S147" s="42"/>
      <c r="T147" s="70"/>
      <c r="AT147" s="24" t="s">
        <v>146</v>
      </c>
      <c r="AU147" s="24" t="s">
        <v>84</v>
      </c>
    </row>
    <row r="148" spans="2:65" s="1" customFormat="1" ht="31.5" customHeight="1">
      <c r="B148" s="181"/>
      <c r="C148" s="182" t="s">
        <v>356</v>
      </c>
      <c r="D148" s="182" t="s">
        <v>141</v>
      </c>
      <c r="E148" s="183" t="s">
        <v>953</v>
      </c>
      <c r="F148" s="184" t="s">
        <v>954</v>
      </c>
      <c r="G148" s="185" t="s">
        <v>245</v>
      </c>
      <c r="H148" s="186">
        <v>23</v>
      </c>
      <c r="I148" s="187"/>
      <c r="J148" s="188">
        <f>ROUND(I148*H148,2)</f>
        <v>0</v>
      </c>
      <c r="K148" s="184" t="s">
        <v>201</v>
      </c>
      <c r="L148" s="41"/>
      <c r="M148" s="189" t="s">
        <v>5</v>
      </c>
      <c r="N148" s="190" t="s">
        <v>47</v>
      </c>
      <c r="O148" s="42"/>
      <c r="P148" s="191">
        <f>O148*H148</f>
        <v>0</v>
      </c>
      <c r="Q148" s="191">
        <v>1.2E-4</v>
      </c>
      <c r="R148" s="191">
        <f>Q148*H148</f>
        <v>2.7599999999999999E-3</v>
      </c>
      <c r="S148" s="191">
        <v>0</v>
      </c>
      <c r="T148" s="192">
        <f>S148*H148</f>
        <v>0</v>
      </c>
      <c r="AR148" s="24" t="s">
        <v>293</v>
      </c>
      <c r="AT148" s="24" t="s">
        <v>141</v>
      </c>
      <c r="AU148" s="24" t="s">
        <v>84</v>
      </c>
      <c r="AY148" s="24" t="s">
        <v>139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24" t="s">
        <v>82</v>
      </c>
      <c r="BK148" s="193">
        <f>ROUND(I148*H148,2)</f>
        <v>0</v>
      </c>
      <c r="BL148" s="24" t="s">
        <v>293</v>
      </c>
      <c r="BM148" s="24" t="s">
        <v>955</v>
      </c>
    </row>
    <row r="149" spans="2:65" s="1" customFormat="1" ht="27">
      <c r="B149" s="41"/>
      <c r="D149" s="194" t="s">
        <v>146</v>
      </c>
      <c r="F149" s="195" t="s">
        <v>956</v>
      </c>
      <c r="I149" s="196"/>
      <c r="L149" s="41"/>
      <c r="M149" s="197"/>
      <c r="N149" s="42"/>
      <c r="O149" s="42"/>
      <c r="P149" s="42"/>
      <c r="Q149" s="42"/>
      <c r="R149" s="42"/>
      <c r="S149" s="42"/>
      <c r="T149" s="70"/>
      <c r="AT149" s="24" t="s">
        <v>146</v>
      </c>
      <c r="AU149" s="24" t="s">
        <v>84</v>
      </c>
    </row>
    <row r="150" spans="2:65" s="1" customFormat="1" ht="31.5" customHeight="1">
      <c r="B150" s="181"/>
      <c r="C150" s="182" t="s">
        <v>360</v>
      </c>
      <c r="D150" s="182" t="s">
        <v>141</v>
      </c>
      <c r="E150" s="183" t="s">
        <v>957</v>
      </c>
      <c r="F150" s="184" t="s">
        <v>958</v>
      </c>
      <c r="G150" s="185" t="s">
        <v>245</v>
      </c>
      <c r="H150" s="186">
        <v>6</v>
      </c>
      <c r="I150" s="187"/>
      <c r="J150" s="188">
        <f>ROUND(I150*H150,2)</f>
        <v>0</v>
      </c>
      <c r="K150" s="184" t="s">
        <v>201</v>
      </c>
      <c r="L150" s="41"/>
      <c r="M150" s="189" t="s">
        <v>5</v>
      </c>
      <c r="N150" s="190" t="s">
        <v>47</v>
      </c>
      <c r="O150" s="42"/>
      <c r="P150" s="191">
        <f>O150*H150</f>
        <v>0</v>
      </c>
      <c r="Q150" s="191">
        <v>1.6000000000000001E-4</v>
      </c>
      <c r="R150" s="191">
        <f>Q150*H150</f>
        <v>9.6000000000000013E-4</v>
      </c>
      <c r="S150" s="191">
        <v>0</v>
      </c>
      <c r="T150" s="192">
        <f>S150*H150</f>
        <v>0</v>
      </c>
      <c r="AR150" s="24" t="s">
        <v>293</v>
      </c>
      <c r="AT150" s="24" t="s">
        <v>141</v>
      </c>
      <c r="AU150" s="24" t="s">
        <v>84</v>
      </c>
      <c r="AY150" s="24" t="s">
        <v>139</v>
      </c>
      <c r="BE150" s="193">
        <f>IF(N150="základní",J150,0)</f>
        <v>0</v>
      </c>
      <c r="BF150" s="193">
        <f>IF(N150="snížená",J150,0)</f>
        <v>0</v>
      </c>
      <c r="BG150" s="193">
        <f>IF(N150="zákl. přenesená",J150,0)</f>
        <v>0</v>
      </c>
      <c r="BH150" s="193">
        <f>IF(N150="sníž. přenesená",J150,0)</f>
        <v>0</v>
      </c>
      <c r="BI150" s="193">
        <f>IF(N150="nulová",J150,0)</f>
        <v>0</v>
      </c>
      <c r="BJ150" s="24" t="s">
        <v>82</v>
      </c>
      <c r="BK150" s="193">
        <f>ROUND(I150*H150,2)</f>
        <v>0</v>
      </c>
      <c r="BL150" s="24" t="s">
        <v>293</v>
      </c>
      <c r="BM150" s="24" t="s">
        <v>959</v>
      </c>
    </row>
    <row r="151" spans="2:65" s="1" customFormat="1" ht="40.5">
      <c r="B151" s="41"/>
      <c r="D151" s="194" t="s">
        <v>146</v>
      </c>
      <c r="F151" s="195" t="s">
        <v>960</v>
      </c>
      <c r="I151" s="196"/>
      <c r="L151" s="41"/>
      <c r="M151" s="197"/>
      <c r="N151" s="42"/>
      <c r="O151" s="42"/>
      <c r="P151" s="42"/>
      <c r="Q151" s="42"/>
      <c r="R151" s="42"/>
      <c r="S151" s="42"/>
      <c r="T151" s="70"/>
      <c r="AT151" s="24" t="s">
        <v>146</v>
      </c>
      <c r="AU151" s="24" t="s">
        <v>84</v>
      </c>
    </row>
    <row r="152" spans="2:65" s="1" customFormat="1" ht="22.5" customHeight="1">
      <c r="B152" s="181"/>
      <c r="C152" s="182" t="s">
        <v>364</v>
      </c>
      <c r="D152" s="182" t="s">
        <v>141</v>
      </c>
      <c r="E152" s="183" t="s">
        <v>961</v>
      </c>
      <c r="F152" s="184" t="s">
        <v>962</v>
      </c>
      <c r="G152" s="185" t="s">
        <v>210</v>
      </c>
      <c r="H152" s="186">
        <v>2</v>
      </c>
      <c r="I152" s="187"/>
      <c r="J152" s="188">
        <f>ROUND(I152*H152,2)</f>
        <v>0</v>
      </c>
      <c r="K152" s="184" t="s">
        <v>201</v>
      </c>
      <c r="L152" s="41"/>
      <c r="M152" s="189" t="s">
        <v>5</v>
      </c>
      <c r="N152" s="190" t="s">
        <v>47</v>
      </c>
      <c r="O152" s="42"/>
      <c r="P152" s="191">
        <f>O152*H152</f>
        <v>0</v>
      </c>
      <c r="Q152" s="191">
        <v>0</v>
      </c>
      <c r="R152" s="191">
        <f>Q152*H152</f>
        <v>0</v>
      </c>
      <c r="S152" s="191">
        <v>0</v>
      </c>
      <c r="T152" s="192">
        <f>S152*H152</f>
        <v>0</v>
      </c>
      <c r="AR152" s="24" t="s">
        <v>293</v>
      </c>
      <c r="AT152" s="24" t="s">
        <v>141</v>
      </c>
      <c r="AU152" s="24" t="s">
        <v>84</v>
      </c>
      <c r="AY152" s="24" t="s">
        <v>139</v>
      </c>
      <c r="BE152" s="193">
        <f>IF(N152="základní",J152,0)</f>
        <v>0</v>
      </c>
      <c r="BF152" s="193">
        <f>IF(N152="snížená",J152,0)</f>
        <v>0</v>
      </c>
      <c r="BG152" s="193">
        <f>IF(N152="zákl. přenesená",J152,0)</f>
        <v>0</v>
      </c>
      <c r="BH152" s="193">
        <f>IF(N152="sníž. přenesená",J152,0)</f>
        <v>0</v>
      </c>
      <c r="BI152" s="193">
        <f>IF(N152="nulová",J152,0)</f>
        <v>0</v>
      </c>
      <c r="BJ152" s="24" t="s">
        <v>82</v>
      </c>
      <c r="BK152" s="193">
        <f>ROUND(I152*H152,2)</f>
        <v>0</v>
      </c>
      <c r="BL152" s="24" t="s">
        <v>293</v>
      </c>
      <c r="BM152" s="24" t="s">
        <v>963</v>
      </c>
    </row>
    <row r="153" spans="2:65" s="1" customFormat="1" ht="13.5">
      <c r="B153" s="41"/>
      <c r="D153" s="194" t="s">
        <v>146</v>
      </c>
      <c r="F153" s="195" t="s">
        <v>964</v>
      </c>
      <c r="I153" s="196"/>
      <c r="L153" s="41"/>
      <c r="M153" s="197"/>
      <c r="N153" s="42"/>
      <c r="O153" s="42"/>
      <c r="P153" s="42"/>
      <c r="Q153" s="42"/>
      <c r="R153" s="42"/>
      <c r="S153" s="42"/>
      <c r="T153" s="70"/>
      <c r="AT153" s="24" t="s">
        <v>146</v>
      </c>
      <c r="AU153" s="24" t="s">
        <v>84</v>
      </c>
    </row>
    <row r="154" spans="2:65" s="1" customFormat="1" ht="22.5" customHeight="1">
      <c r="B154" s="181"/>
      <c r="C154" s="182" t="s">
        <v>368</v>
      </c>
      <c r="D154" s="182" t="s">
        <v>141</v>
      </c>
      <c r="E154" s="183" t="s">
        <v>965</v>
      </c>
      <c r="F154" s="184" t="s">
        <v>966</v>
      </c>
      <c r="G154" s="185" t="s">
        <v>210</v>
      </c>
      <c r="H154" s="186">
        <v>4</v>
      </c>
      <c r="I154" s="187"/>
      <c r="J154" s="188">
        <f>ROUND(I154*H154,2)</f>
        <v>0</v>
      </c>
      <c r="K154" s="184" t="s">
        <v>201</v>
      </c>
      <c r="L154" s="41"/>
      <c r="M154" s="189" t="s">
        <v>5</v>
      </c>
      <c r="N154" s="190" t="s">
        <v>47</v>
      </c>
      <c r="O154" s="42"/>
      <c r="P154" s="191">
        <f>O154*H154</f>
        <v>0</v>
      </c>
      <c r="Q154" s="191">
        <v>1.2999999999999999E-4</v>
      </c>
      <c r="R154" s="191">
        <f>Q154*H154</f>
        <v>5.1999999999999995E-4</v>
      </c>
      <c r="S154" s="191">
        <v>0</v>
      </c>
      <c r="T154" s="192">
        <f>S154*H154</f>
        <v>0</v>
      </c>
      <c r="AR154" s="24" t="s">
        <v>293</v>
      </c>
      <c r="AT154" s="24" t="s">
        <v>141</v>
      </c>
      <c r="AU154" s="24" t="s">
        <v>84</v>
      </c>
      <c r="AY154" s="24" t="s">
        <v>139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24" t="s">
        <v>82</v>
      </c>
      <c r="BK154" s="193">
        <f>ROUND(I154*H154,2)</f>
        <v>0</v>
      </c>
      <c r="BL154" s="24" t="s">
        <v>293</v>
      </c>
      <c r="BM154" s="24" t="s">
        <v>967</v>
      </c>
    </row>
    <row r="155" spans="2:65" s="1" customFormat="1" ht="13.5">
      <c r="B155" s="41"/>
      <c r="D155" s="194" t="s">
        <v>146</v>
      </c>
      <c r="F155" s="195" t="s">
        <v>968</v>
      </c>
      <c r="I155" s="196"/>
      <c r="L155" s="41"/>
      <c r="M155" s="197"/>
      <c r="N155" s="42"/>
      <c r="O155" s="42"/>
      <c r="P155" s="42"/>
      <c r="Q155" s="42"/>
      <c r="R155" s="42"/>
      <c r="S155" s="42"/>
      <c r="T155" s="70"/>
      <c r="AT155" s="24" t="s">
        <v>146</v>
      </c>
      <c r="AU155" s="24" t="s">
        <v>84</v>
      </c>
    </row>
    <row r="156" spans="2:65" s="1" customFormat="1" ht="22.5" customHeight="1">
      <c r="B156" s="181"/>
      <c r="C156" s="182" t="s">
        <v>379</v>
      </c>
      <c r="D156" s="182" t="s">
        <v>141</v>
      </c>
      <c r="E156" s="183" t="s">
        <v>969</v>
      </c>
      <c r="F156" s="184" t="s">
        <v>970</v>
      </c>
      <c r="G156" s="185" t="s">
        <v>971</v>
      </c>
      <c r="H156" s="186">
        <v>2</v>
      </c>
      <c r="I156" s="187"/>
      <c r="J156" s="188">
        <f>ROUND(I156*H156,2)</f>
        <v>0</v>
      </c>
      <c r="K156" s="184" t="s">
        <v>201</v>
      </c>
      <c r="L156" s="41"/>
      <c r="M156" s="189" t="s">
        <v>5</v>
      </c>
      <c r="N156" s="190" t="s">
        <v>47</v>
      </c>
      <c r="O156" s="42"/>
      <c r="P156" s="191">
        <f>O156*H156</f>
        <v>0</v>
      </c>
      <c r="Q156" s="191">
        <v>2.5000000000000001E-4</v>
      </c>
      <c r="R156" s="191">
        <f>Q156*H156</f>
        <v>5.0000000000000001E-4</v>
      </c>
      <c r="S156" s="191">
        <v>0</v>
      </c>
      <c r="T156" s="192">
        <f>S156*H156</f>
        <v>0</v>
      </c>
      <c r="AR156" s="24" t="s">
        <v>293</v>
      </c>
      <c r="AT156" s="24" t="s">
        <v>141</v>
      </c>
      <c r="AU156" s="24" t="s">
        <v>84</v>
      </c>
      <c r="AY156" s="24" t="s">
        <v>139</v>
      </c>
      <c r="BE156" s="193">
        <f>IF(N156="základní",J156,0)</f>
        <v>0</v>
      </c>
      <c r="BF156" s="193">
        <f>IF(N156="snížená",J156,0)</f>
        <v>0</v>
      </c>
      <c r="BG156" s="193">
        <f>IF(N156="zákl. přenesená",J156,0)</f>
        <v>0</v>
      </c>
      <c r="BH156" s="193">
        <f>IF(N156="sníž. přenesená",J156,0)</f>
        <v>0</v>
      </c>
      <c r="BI156" s="193">
        <f>IF(N156="nulová",J156,0)</f>
        <v>0</v>
      </c>
      <c r="BJ156" s="24" t="s">
        <v>82</v>
      </c>
      <c r="BK156" s="193">
        <f>ROUND(I156*H156,2)</f>
        <v>0</v>
      </c>
      <c r="BL156" s="24" t="s">
        <v>293</v>
      </c>
      <c r="BM156" s="24" t="s">
        <v>972</v>
      </c>
    </row>
    <row r="157" spans="2:65" s="1" customFormat="1" ht="13.5">
      <c r="B157" s="41"/>
      <c r="D157" s="194" t="s">
        <v>146</v>
      </c>
      <c r="F157" s="195" t="s">
        <v>973</v>
      </c>
      <c r="I157" s="196"/>
      <c r="L157" s="41"/>
      <c r="M157" s="197"/>
      <c r="N157" s="42"/>
      <c r="O157" s="42"/>
      <c r="P157" s="42"/>
      <c r="Q157" s="42"/>
      <c r="R157" s="42"/>
      <c r="S157" s="42"/>
      <c r="T157" s="70"/>
      <c r="AT157" s="24" t="s">
        <v>146</v>
      </c>
      <c r="AU157" s="24" t="s">
        <v>84</v>
      </c>
    </row>
    <row r="158" spans="2:65" s="1" customFormat="1" ht="22.5" customHeight="1">
      <c r="B158" s="181"/>
      <c r="C158" s="182" t="s">
        <v>384</v>
      </c>
      <c r="D158" s="182" t="s">
        <v>141</v>
      </c>
      <c r="E158" s="183" t="s">
        <v>974</v>
      </c>
      <c r="F158" s="184" t="s">
        <v>975</v>
      </c>
      <c r="G158" s="185" t="s">
        <v>210</v>
      </c>
      <c r="H158" s="186">
        <v>9</v>
      </c>
      <c r="I158" s="187"/>
      <c r="J158" s="188">
        <f>ROUND(I158*H158,2)</f>
        <v>0</v>
      </c>
      <c r="K158" s="184" t="s">
        <v>201</v>
      </c>
      <c r="L158" s="41"/>
      <c r="M158" s="189" t="s">
        <v>5</v>
      </c>
      <c r="N158" s="190" t="s">
        <v>47</v>
      </c>
      <c r="O158" s="42"/>
      <c r="P158" s="191">
        <f>O158*H158</f>
        <v>0</v>
      </c>
      <c r="Q158" s="191">
        <v>2.2000000000000001E-4</v>
      </c>
      <c r="R158" s="191">
        <f>Q158*H158</f>
        <v>1.98E-3</v>
      </c>
      <c r="S158" s="191">
        <v>0</v>
      </c>
      <c r="T158" s="192">
        <f>S158*H158</f>
        <v>0</v>
      </c>
      <c r="AR158" s="24" t="s">
        <v>293</v>
      </c>
      <c r="AT158" s="24" t="s">
        <v>141</v>
      </c>
      <c r="AU158" s="24" t="s">
        <v>84</v>
      </c>
      <c r="AY158" s="24" t="s">
        <v>139</v>
      </c>
      <c r="BE158" s="193">
        <f>IF(N158="základní",J158,0)</f>
        <v>0</v>
      </c>
      <c r="BF158" s="193">
        <f>IF(N158="snížená",J158,0)</f>
        <v>0</v>
      </c>
      <c r="BG158" s="193">
        <f>IF(N158="zákl. přenesená",J158,0)</f>
        <v>0</v>
      </c>
      <c r="BH158" s="193">
        <f>IF(N158="sníž. přenesená",J158,0)</f>
        <v>0</v>
      </c>
      <c r="BI158" s="193">
        <f>IF(N158="nulová",J158,0)</f>
        <v>0</v>
      </c>
      <c r="BJ158" s="24" t="s">
        <v>82</v>
      </c>
      <c r="BK158" s="193">
        <f>ROUND(I158*H158,2)</f>
        <v>0</v>
      </c>
      <c r="BL158" s="24" t="s">
        <v>293</v>
      </c>
      <c r="BM158" s="24" t="s">
        <v>976</v>
      </c>
    </row>
    <row r="159" spans="2:65" s="1" customFormat="1" ht="13.5">
      <c r="B159" s="41"/>
      <c r="D159" s="194" t="s">
        <v>146</v>
      </c>
      <c r="F159" s="195" t="s">
        <v>977</v>
      </c>
      <c r="I159" s="196"/>
      <c r="L159" s="41"/>
      <c r="M159" s="197"/>
      <c r="N159" s="42"/>
      <c r="O159" s="42"/>
      <c r="P159" s="42"/>
      <c r="Q159" s="42"/>
      <c r="R159" s="42"/>
      <c r="S159" s="42"/>
      <c r="T159" s="70"/>
      <c r="AT159" s="24" t="s">
        <v>146</v>
      </c>
      <c r="AU159" s="24" t="s">
        <v>84</v>
      </c>
    </row>
    <row r="160" spans="2:65" s="1" customFormat="1" ht="22.5" customHeight="1">
      <c r="B160" s="181"/>
      <c r="C160" s="182" t="s">
        <v>391</v>
      </c>
      <c r="D160" s="182" t="s">
        <v>141</v>
      </c>
      <c r="E160" s="183" t="s">
        <v>978</v>
      </c>
      <c r="F160" s="184" t="s">
        <v>979</v>
      </c>
      <c r="G160" s="185" t="s">
        <v>210</v>
      </c>
      <c r="H160" s="186">
        <v>1</v>
      </c>
      <c r="I160" s="187"/>
      <c r="J160" s="188">
        <f>ROUND(I160*H160,2)</f>
        <v>0</v>
      </c>
      <c r="K160" s="184" t="s">
        <v>201</v>
      </c>
      <c r="L160" s="41"/>
      <c r="M160" s="189" t="s">
        <v>5</v>
      </c>
      <c r="N160" s="190" t="s">
        <v>47</v>
      </c>
      <c r="O160" s="42"/>
      <c r="P160" s="191">
        <f>O160*H160</f>
        <v>0</v>
      </c>
      <c r="Q160" s="191">
        <v>3.5E-4</v>
      </c>
      <c r="R160" s="191">
        <f>Q160*H160</f>
        <v>3.5E-4</v>
      </c>
      <c r="S160" s="191">
        <v>0</v>
      </c>
      <c r="T160" s="192">
        <f>S160*H160</f>
        <v>0</v>
      </c>
      <c r="AR160" s="24" t="s">
        <v>293</v>
      </c>
      <c r="AT160" s="24" t="s">
        <v>141</v>
      </c>
      <c r="AU160" s="24" t="s">
        <v>84</v>
      </c>
      <c r="AY160" s="24" t="s">
        <v>139</v>
      </c>
      <c r="BE160" s="193">
        <f>IF(N160="základní",J160,0)</f>
        <v>0</v>
      </c>
      <c r="BF160" s="193">
        <f>IF(N160="snížená",J160,0)</f>
        <v>0</v>
      </c>
      <c r="BG160" s="193">
        <f>IF(N160="zákl. přenesená",J160,0)</f>
        <v>0</v>
      </c>
      <c r="BH160" s="193">
        <f>IF(N160="sníž. přenesená",J160,0)</f>
        <v>0</v>
      </c>
      <c r="BI160" s="193">
        <f>IF(N160="nulová",J160,0)</f>
        <v>0</v>
      </c>
      <c r="BJ160" s="24" t="s">
        <v>82</v>
      </c>
      <c r="BK160" s="193">
        <f>ROUND(I160*H160,2)</f>
        <v>0</v>
      </c>
      <c r="BL160" s="24" t="s">
        <v>293</v>
      </c>
      <c r="BM160" s="24" t="s">
        <v>980</v>
      </c>
    </row>
    <row r="161" spans="2:65" s="1" customFormat="1" ht="13.5">
      <c r="B161" s="41"/>
      <c r="D161" s="194" t="s">
        <v>146</v>
      </c>
      <c r="F161" s="195" t="s">
        <v>981</v>
      </c>
      <c r="I161" s="196"/>
      <c r="L161" s="41"/>
      <c r="M161" s="197"/>
      <c r="N161" s="42"/>
      <c r="O161" s="42"/>
      <c r="P161" s="42"/>
      <c r="Q161" s="42"/>
      <c r="R161" s="42"/>
      <c r="S161" s="42"/>
      <c r="T161" s="70"/>
      <c r="AT161" s="24" t="s">
        <v>146</v>
      </c>
      <c r="AU161" s="24" t="s">
        <v>84</v>
      </c>
    </row>
    <row r="162" spans="2:65" s="1" customFormat="1" ht="22.5" customHeight="1">
      <c r="B162" s="181"/>
      <c r="C162" s="182" t="s">
        <v>397</v>
      </c>
      <c r="D162" s="182" t="s">
        <v>141</v>
      </c>
      <c r="E162" s="183" t="s">
        <v>982</v>
      </c>
      <c r="F162" s="184" t="s">
        <v>983</v>
      </c>
      <c r="G162" s="185" t="s">
        <v>210</v>
      </c>
      <c r="H162" s="186">
        <v>2</v>
      </c>
      <c r="I162" s="187"/>
      <c r="J162" s="188">
        <f>ROUND(I162*H162,2)</f>
        <v>0</v>
      </c>
      <c r="K162" s="184" t="s">
        <v>201</v>
      </c>
      <c r="L162" s="41"/>
      <c r="M162" s="189" t="s">
        <v>5</v>
      </c>
      <c r="N162" s="190" t="s">
        <v>47</v>
      </c>
      <c r="O162" s="42"/>
      <c r="P162" s="191">
        <f>O162*H162</f>
        <v>0</v>
      </c>
      <c r="Q162" s="191">
        <v>3.4000000000000002E-4</v>
      </c>
      <c r="R162" s="191">
        <f>Q162*H162</f>
        <v>6.8000000000000005E-4</v>
      </c>
      <c r="S162" s="191">
        <v>0</v>
      </c>
      <c r="T162" s="192">
        <f>S162*H162</f>
        <v>0</v>
      </c>
      <c r="AR162" s="24" t="s">
        <v>293</v>
      </c>
      <c r="AT162" s="24" t="s">
        <v>141</v>
      </c>
      <c r="AU162" s="24" t="s">
        <v>84</v>
      </c>
      <c r="AY162" s="24" t="s">
        <v>139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24" t="s">
        <v>82</v>
      </c>
      <c r="BK162" s="193">
        <f>ROUND(I162*H162,2)</f>
        <v>0</v>
      </c>
      <c r="BL162" s="24" t="s">
        <v>293</v>
      </c>
      <c r="BM162" s="24" t="s">
        <v>984</v>
      </c>
    </row>
    <row r="163" spans="2:65" s="1" customFormat="1" ht="13.5">
      <c r="B163" s="41"/>
      <c r="D163" s="194" t="s">
        <v>146</v>
      </c>
      <c r="F163" s="195" t="s">
        <v>985</v>
      </c>
      <c r="I163" s="196"/>
      <c r="L163" s="41"/>
      <c r="M163" s="197"/>
      <c r="N163" s="42"/>
      <c r="O163" s="42"/>
      <c r="P163" s="42"/>
      <c r="Q163" s="42"/>
      <c r="R163" s="42"/>
      <c r="S163" s="42"/>
      <c r="T163" s="70"/>
      <c r="AT163" s="24" t="s">
        <v>146</v>
      </c>
      <c r="AU163" s="24" t="s">
        <v>84</v>
      </c>
    </row>
    <row r="164" spans="2:65" s="1" customFormat="1" ht="22.5" customHeight="1">
      <c r="B164" s="181"/>
      <c r="C164" s="182" t="s">
        <v>402</v>
      </c>
      <c r="D164" s="182" t="s">
        <v>141</v>
      </c>
      <c r="E164" s="183" t="s">
        <v>986</v>
      </c>
      <c r="F164" s="184" t="s">
        <v>987</v>
      </c>
      <c r="G164" s="185" t="s">
        <v>210</v>
      </c>
      <c r="H164" s="186">
        <v>7</v>
      </c>
      <c r="I164" s="187"/>
      <c r="J164" s="188">
        <f>ROUND(I164*H164,2)</f>
        <v>0</v>
      </c>
      <c r="K164" s="184" t="s">
        <v>201</v>
      </c>
      <c r="L164" s="41"/>
      <c r="M164" s="189" t="s">
        <v>5</v>
      </c>
      <c r="N164" s="190" t="s">
        <v>47</v>
      </c>
      <c r="O164" s="42"/>
      <c r="P164" s="191">
        <f>O164*H164</f>
        <v>0</v>
      </c>
      <c r="Q164" s="191">
        <v>2.1000000000000001E-4</v>
      </c>
      <c r="R164" s="191">
        <f>Q164*H164</f>
        <v>1.47E-3</v>
      </c>
      <c r="S164" s="191">
        <v>0</v>
      </c>
      <c r="T164" s="192">
        <f>S164*H164</f>
        <v>0</v>
      </c>
      <c r="AR164" s="24" t="s">
        <v>293</v>
      </c>
      <c r="AT164" s="24" t="s">
        <v>141</v>
      </c>
      <c r="AU164" s="24" t="s">
        <v>84</v>
      </c>
      <c r="AY164" s="24" t="s">
        <v>139</v>
      </c>
      <c r="BE164" s="193">
        <f>IF(N164="základní",J164,0)</f>
        <v>0</v>
      </c>
      <c r="BF164" s="193">
        <f>IF(N164="snížená",J164,0)</f>
        <v>0</v>
      </c>
      <c r="BG164" s="193">
        <f>IF(N164="zákl. přenesená",J164,0)</f>
        <v>0</v>
      </c>
      <c r="BH164" s="193">
        <f>IF(N164="sníž. přenesená",J164,0)</f>
        <v>0</v>
      </c>
      <c r="BI164" s="193">
        <f>IF(N164="nulová",J164,0)</f>
        <v>0</v>
      </c>
      <c r="BJ164" s="24" t="s">
        <v>82</v>
      </c>
      <c r="BK164" s="193">
        <f>ROUND(I164*H164,2)</f>
        <v>0</v>
      </c>
      <c r="BL164" s="24" t="s">
        <v>293</v>
      </c>
      <c r="BM164" s="24" t="s">
        <v>988</v>
      </c>
    </row>
    <row r="165" spans="2:65" s="1" customFormat="1" ht="13.5">
      <c r="B165" s="41"/>
      <c r="D165" s="194" t="s">
        <v>146</v>
      </c>
      <c r="F165" s="195" t="s">
        <v>989</v>
      </c>
      <c r="I165" s="196"/>
      <c r="L165" s="41"/>
      <c r="M165" s="197"/>
      <c r="N165" s="42"/>
      <c r="O165" s="42"/>
      <c r="P165" s="42"/>
      <c r="Q165" s="42"/>
      <c r="R165" s="42"/>
      <c r="S165" s="42"/>
      <c r="T165" s="70"/>
      <c r="AT165" s="24" t="s">
        <v>146</v>
      </c>
      <c r="AU165" s="24" t="s">
        <v>84</v>
      </c>
    </row>
    <row r="166" spans="2:65" s="1" customFormat="1" ht="22.5" customHeight="1">
      <c r="B166" s="181"/>
      <c r="C166" s="182" t="s">
        <v>408</v>
      </c>
      <c r="D166" s="182" t="s">
        <v>141</v>
      </c>
      <c r="E166" s="183" t="s">
        <v>990</v>
      </c>
      <c r="F166" s="184" t="s">
        <v>991</v>
      </c>
      <c r="G166" s="185" t="s">
        <v>210</v>
      </c>
      <c r="H166" s="186">
        <v>1</v>
      </c>
      <c r="I166" s="187"/>
      <c r="J166" s="188">
        <f>ROUND(I166*H166,2)</f>
        <v>0</v>
      </c>
      <c r="K166" s="184" t="s">
        <v>5</v>
      </c>
      <c r="L166" s="41"/>
      <c r="M166" s="189" t="s">
        <v>5</v>
      </c>
      <c r="N166" s="190" t="s">
        <v>47</v>
      </c>
      <c r="O166" s="42"/>
      <c r="P166" s="191">
        <f>O166*H166</f>
        <v>0</v>
      </c>
      <c r="Q166" s="191">
        <v>1.6000000000000001E-4</v>
      </c>
      <c r="R166" s="191">
        <f>Q166*H166</f>
        <v>1.6000000000000001E-4</v>
      </c>
      <c r="S166" s="191">
        <v>0</v>
      </c>
      <c r="T166" s="192">
        <f>S166*H166</f>
        <v>0</v>
      </c>
      <c r="AR166" s="24" t="s">
        <v>293</v>
      </c>
      <c r="AT166" s="24" t="s">
        <v>141</v>
      </c>
      <c r="AU166" s="24" t="s">
        <v>84</v>
      </c>
      <c r="AY166" s="24" t="s">
        <v>139</v>
      </c>
      <c r="BE166" s="193">
        <f>IF(N166="základní",J166,0)</f>
        <v>0</v>
      </c>
      <c r="BF166" s="193">
        <f>IF(N166="snížená",J166,0)</f>
        <v>0</v>
      </c>
      <c r="BG166" s="193">
        <f>IF(N166="zákl. přenesená",J166,0)</f>
        <v>0</v>
      </c>
      <c r="BH166" s="193">
        <f>IF(N166="sníž. přenesená",J166,0)</f>
        <v>0</v>
      </c>
      <c r="BI166" s="193">
        <f>IF(N166="nulová",J166,0)</f>
        <v>0</v>
      </c>
      <c r="BJ166" s="24" t="s">
        <v>82</v>
      </c>
      <c r="BK166" s="193">
        <f>ROUND(I166*H166,2)</f>
        <v>0</v>
      </c>
      <c r="BL166" s="24" t="s">
        <v>293</v>
      </c>
      <c r="BM166" s="24" t="s">
        <v>992</v>
      </c>
    </row>
    <row r="167" spans="2:65" s="1" customFormat="1" ht="13.5">
      <c r="B167" s="41"/>
      <c r="D167" s="194" t="s">
        <v>146</v>
      </c>
      <c r="F167" s="195" t="s">
        <v>993</v>
      </c>
      <c r="I167" s="196"/>
      <c r="L167" s="41"/>
      <c r="M167" s="197"/>
      <c r="N167" s="42"/>
      <c r="O167" s="42"/>
      <c r="P167" s="42"/>
      <c r="Q167" s="42"/>
      <c r="R167" s="42"/>
      <c r="S167" s="42"/>
      <c r="T167" s="70"/>
      <c r="AT167" s="24" t="s">
        <v>146</v>
      </c>
      <c r="AU167" s="24" t="s">
        <v>84</v>
      </c>
    </row>
    <row r="168" spans="2:65" s="1" customFormat="1" ht="22.5" customHeight="1">
      <c r="B168" s="181"/>
      <c r="C168" s="182" t="s">
        <v>416</v>
      </c>
      <c r="D168" s="182" t="s">
        <v>141</v>
      </c>
      <c r="E168" s="183" t="s">
        <v>994</v>
      </c>
      <c r="F168" s="184" t="s">
        <v>995</v>
      </c>
      <c r="G168" s="185" t="s">
        <v>924</v>
      </c>
      <c r="H168" s="186">
        <v>1</v>
      </c>
      <c r="I168" s="187"/>
      <c r="J168" s="188">
        <f>ROUND(I168*H168,2)</f>
        <v>0</v>
      </c>
      <c r="K168" s="184" t="s">
        <v>5</v>
      </c>
      <c r="L168" s="41"/>
      <c r="M168" s="189" t="s">
        <v>5</v>
      </c>
      <c r="N168" s="190" t="s">
        <v>47</v>
      </c>
      <c r="O168" s="42"/>
      <c r="P168" s="191">
        <f>O168*H168</f>
        <v>0</v>
      </c>
      <c r="Q168" s="191">
        <v>1.2800000000000001E-2</v>
      </c>
      <c r="R168" s="191">
        <f>Q168*H168</f>
        <v>1.2800000000000001E-2</v>
      </c>
      <c r="S168" s="191">
        <v>0</v>
      </c>
      <c r="T168" s="192">
        <f>S168*H168</f>
        <v>0</v>
      </c>
      <c r="AR168" s="24" t="s">
        <v>293</v>
      </c>
      <c r="AT168" s="24" t="s">
        <v>141</v>
      </c>
      <c r="AU168" s="24" t="s">
        <v>84</v>
      </c>
      <c r="AY168" s="24" t="s">
        <v>139</v>
      </c>
      <c r="BE168" s="193">
        <f>IF(N168="základní",J168,0)</f>
        <v>0</v>
      </c>
      <c r="BF168" s="193">
        <f>IF(N168="snížená",J168,0)</f>
        <v>0</v>
      </c>
      <c r="BG168" s="193">
        <f>IF(N168="zákl. přenesená",J168,0)</f>
        <v>0</v>
      </c>
      <c r="BH168" s="193">
        <f>IF(N168="sníž. přenesená",J168,0)</f>
        <v>0</v>
      </c>
      <c r="BI168" s="193">
        <f>IF(N168="nulová",J168,0)</f>
        <v>0</v>
      </c>
      <c r="BJ168" s="24" t="s">
        <v>82</v>
      </c>
      <c r="BK168" s="193">
        <f>ROUND(I168*H168,2)</f>
        <v>0</v>
      </c>
      <c r="BL168" s="24" t="s">
        <v>293</v>
      </c>
      <c r="BM168" s="24" t="s">
        <v>996</v>
      </c>
    </row>
    <row r="169" spans="2:65" s="1" customFormat="1" ht="13.5">
      <c r="B169" s="41"/>
      <c r="D169" s="194" t="s">
        <v>146</v>
      </c>
      <c r="F169" s="195" t="s">
        <v>995</v>
      </c>
      <c r="I169" s="196"/>
      <c r="L169" s="41"/>
      <c r="M169" s="197"/>
      <c r="N169" s="42"/>
      <c r="O169" s="42"/>
      <c r="P169" s="42"/>
      <c r="Q169" s="42"/>
      <c r="R169" s="42"/>
      <c r="S169" s="42"/>
      <c r="T169" s="70"/>
      <c r="AT169" s="24" t="s">
        <v>146</v>
      </c>
      <c r="AU169" s="24" t="s">
        <v>84</v>
      </c>
    </row>
    <row r="170" spans="2:65" s="1" customFormat="1" ht="31.5" customHeight="1">
      <c r="B170" s="181"/>
      <c r="C170" s="182" t="s">
        <v>421</v>
      </c>
      <c r="D170" s="182" t="s">
        <v>141</v>
      </c>
      <c r="E170" s="183" t="s">
        <v>997</v>
      </c>
      <c r="F170" s="184" t="s">
        <v>998</v>
      </c>
      <c r="G170" s="185" t="s">
        <v>924</v>
      </c>
      <c r="H170" s="186">
        <v>1</v>
      </c>
      <c r="I170" s="187"/>
      <c r="J170" s="188">
        <f>ROUND(I170*H170,2)</f>
        <v>0</v>
      </c>
      <c r="K170" s="184" t="s">
        <v>5</v>
      </c>
      <c r="L170" s="41"/>
      <c r="M170" s="189" t="s">
        <v>5</v>
      </c>
      <c r="N170" s="190" t="s">
        <v>47</v>
      </c>
      <c r="O170" s="42"/>
      <c r="P170" s="191">
        <f>O170*H170</f>
        <v>0</v>
      </c>
      <c r="Q170" s="191">
        <v>2.9139999999999999E-2</v>
      </c>
      <c r="R170" s="191">
        <f>Q170*H170</f>
        <v>2.9139999999999999E-2</v>
      </c>
      <c r="S170" s="191">
        <v>0</v>
      </c>
      <c r="T170" s="192">
        <f>S170*H170</f>
        <v>0</v>
      </c>
      <c r="AR170" s="24" t="s">
        <v>293</v>
      </c>
      <c r="AT170" s="24" t="s">
        <v>141</v>
      </c>
      <c r="AU170" s="24" t="s">
        <v>84</v>
      </c>
      <c r="AY170" s="24" t="s">
        <v>139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24" t="s">
        <v>82</v>
      </c>
      <c r="BK170" s="193">
        <f>ROUND(I170*H170,2)</f>
        <v>0</v>
      </c>
      <c r="BL170" s="24" t="s">
        <v>293</v>
      </c>
      <c r="BM170" s="24" t="s">
        <v>999</v>
      </c>
    </row>
    <row r="171" spans="2:65" s="1" customFormat="1" ht="27">
      <c r="B171" s="41"/>
      <c r="D171" s="194" t="s">
        <v>146</v>
      </c>
      <c r="F171" s="195" t="s">
        <v>1000</v>
      </c>
      <c r="I171" s="196"/>
      <c r="L171" s="41"/>
      <c r="M171" s="197"/>
      <c r="N171" s="42"/>
      <c r="O171" s="42"/>
      <c r="P171" s="42"/>
      <c r="Q171" s="42"/>
      <c r="R171" s="42"/>
      <c r="S171" s="42"/>
      <c r="T171" s="70"/>
      <c r="AT171" s="24" t="s">
        <v>146</v>
      </c>
      <c r="AU171" s="24" t="s">
        <v>84</v>
      </c>
    </row>
    <row r="172" spans="2:65" s="1" customFormat="1" ht="22.5" customHeight="1">
      <c r="B172" s="181"/>
      <c r="C172" s="182" t="s">
        <v>426</v>
      </c>
      <c r="D172" s="182" t="s">
        <v>141</v>
      </c>
      <c r="E172" s="183" t="s">
        <v>1001</v>
      </c>
      <c r="F172" s="184" t="s">
        <v>1002</v>
      </c>
      <c r="G172" s="185" t="s">
        <v>245</v>
      </c>
      <c r="H172" s="186">
        <v>64</v>
      </c>
      <c r="I172" s="187"/>
      <c r="J172" s="188">
        <f>ROUND(I172*H172,2)</f>
        <v>0</v>
      </c>
      <c r="K172" s="184" t="s">
        <v>201</v>
      </c>
      <c r="L172" s="41"/>
      <c r="M172" s="189" t="s">
        <v>5</v>
      </c>
      <c r="N172" s="190" t="s">
        <v>47</v>
      </c>
      <c r="O172" s="42"/>
      <c r="P172" s="191">
        <f>O172*H172</f>
        <v>0</v>
      </c>
      <c r="Q172" s="191">
        <v>1.9000000000000001E-4</v>
      </c>
      <c r="R172" s="191">
        <f>Q172*H172</f>
        <v>1.2160000000000001E-2</v>
      </c>
      <c r="S172" s="191">
        <v>0</v>
      </c>
      <c r="T172" s="192">
        <f>S172*H172</f>
        <v>0</v>
      </c>
      <c r="AR172" s="24" t="s">
        <v>293</v>
      </c>
      <c r="AT172" s="24" t="s">
        <v>141</v>
      </c>
      <c r="AU172" s="24" t="s">
        <v>84</v>
      </c>
      <c r="AY172" s="24" t="s">
        <v>139</v>
      </c>
      <c r="BE172" s="193">
        <f>IF(N172="základní",J172,0)</f>
        <v>0</v>
      </c>
      <c r="BF172" s="193">
        <f>IF(N172="snížená",J172,0)</f>
        <v>0</v>
      </c>
      <c r="BG172" s="193">
        <f>IF(N172="zákl. přenesená",J172,0)</f>
        <v>0</v>
      </c>
      <c r="BH172" s="193">
        <f>IF(N172="sníž. přenesená",J172,0)</f>
        <v>0</v>
      </c>
      <c r="BI172" s="193">
        <f>IF(N172="nulová",J172,0)</f>
        <v>0</v>
      </c>
      <c r="BJ172" s="24" t="s">
        <v>82</v>
      </c>
      <c r="BK172" s="193">
        <f>ROUND(I172*H172,2)</f>
        <v>0</v>
      </c>
      <c r="BL172" s="24" t="s">
        <v>293</v>
      </c>
      <c r="BM172" s="24" t="s">
        <v>1003</v>
      </c>
    </row>
    <row r="173" spans="2:65" s="1" customFormat="1" ht="27">
      <c r="B173" s="41"/>
      <c r="D173" s="198" t="s">
        <v>146</v>
      </c>
      <c r="F173" s="199" t="s">
        <v>1004</v>
      </c>
      <c r="I173" s="196"/>
      <c r="L173" s="41"/>
      <c r="M173" s="197"/>
      <c r="N173" s="42"/>
      <c r="O173" s="42"/>
      <c r="P173" s="42"/>
      <c r="Q173" s="42"/>
      <c r="R173" s="42"/>
      <c r="S173" s="42"/>
      <c r="T173" s="70"/>
      <c r="AT173" s="24" t="s">
        <v>146</v>
      </c>
      <c r="AU173" s="24" t="s">
        <v>84</v>
      </c>
    </row>
    <row r="174" spans="2:65" s="13" customFormat="1" ht="13.5">
      <c r="B174" s="211"/>
      <c r="D174" s="194" t="s">
        <v>204</v>
      </c>
      <c r="E174" s="246" t="s">
        <v>5</v>
      </c>
      <c r="F174" s="241" t="s">
        <v>1005</v>
      </c>
      <c r="H174" s="242">
        <v>64</v>
      </c>
      <c r="I174" s="215"/>
      <c r="L174" s="211"/>
      <c r="M174" s="216"/>
      <c r="N174" s="217"/>
      <c r="O174" s="217"/>
      <c r="P174" s="217"/>
      <c r="Q174" s="217"/>
      <c r="R174" s="217"/>
      <c r="S174" s="217"/>
      <c r="T174" s="218"/>
      <c r="AT174" s="212" t="s">
        <v>204</v>
      </c>
      <c r="AU174" s="212" t="s">
        <v>84</v>
      </c>
      <c r="AV174" s="13" t="s">
        <v>84</v>
      </c>
      <c r="AW174" s="13" t="s">
        <v>39</v>
      </c>
      <c r="AX174" s="13" t="s">
        <v>82</v>
      </c>
      <c r="AY174" s="212" t="s">
        <v>139</v>
      </c>
    </row>
    <row r="175" spans="2:65" s="1" customFormat="1" ht="22.5" customHeight="1">
      <c r="B175" s="181"/>
      <c r="C175" s="182" t="s">
        <v>432</v>
      </c>
      <c r="D175" s="182" t="s">
        <v>141</v>
      </c>
      <c r="E175" s="183" t="s">
        <v>1006</v>
      </c>
      <c r="F175" s="184" t="s">
        <v>1007</v>
      </c>
      <c r="G175" s="185" t="s">
        <v>245</v>
      </c>
      <c r="H175" s="186">
        <v>64</v>
      </c>
      <c r="I175" s="187"/>
      <c r="J175" s="188">
        <f>ROUND(I175*H175,2)</f>
        <v>0</v>
      </c>
      <c r="K175" s="184" t="s">
        <v>201</v>
      </c>
      <c r="L175" s="41"/>
      <c r="M175" s="189" t="s">
        <v>5</v>
      </c>
      <c r="N175" s="190" t="s">
        <v>47</v>
      </c>
      <c r="O175" s="42"/>
      <c r="P175" s="191">
        <f>O175*H175</f>
        <v>0</v>
      </c>
      <c r="Q175" s="191">
        <v>1.0000000000000001E-5</v>
      </c>
      <c r="R175" s="191">
        <f>Q175*H175</f>
        <v>6.4000000000000005E-4</v>
      </c>
      <c r="S175" s="191">
        <v>0</v>
      </c>
      <c r="T175" s="192">
        <f>S175*H175</f>
        <v>0</v>
      </c>
      <c r="AR175" s="24" t="s">
        <v>293</v>
      </c>
      <c r="AT175" s="24" t="s">
        <v>141</v>
      </c>
      <c r="AU175" s="24" t="s">
        <v>84</v>
      </c>
      <c r="AY175" s="24" t="s">
        <v>139</v>
      </c>
      <c r="BE175" s="193">
        <f>IF(N175="základní",J175,0)</f>
        <v>0</v>
      </c>
      <c r="BF175" s="193">
        <f>IF(N175="snížená",J175,0)</f>
        <v>0</v>
      </c>
      <c r="BG175" s="193">
        <f>IF(N175="zákl. přenesená",J175,0)</f>
        <v>0</v>
      </c>
      <c r="BH175" s="193">
        <f>IF(N175="sníž. přenesená",J175,0)</f>
        <v>0</v>
      </c>
      <c r="BI175" s="193">
        <f>IF(N175="nulová",J175,0)</f>
        <v>0</v>
      </c>
      <c r="BJ175" s="24" t="s">
        <v>82</v>
      </c>
      <c r="BK175" s="193">
        <f>ROUND(I175*H175,2)</f>
        <v>0</v>
      </c>
      <c r="BL175" s="24" t="s">
        <v>293</v>
      </c>
      <c r="BM175" s="24" t="s">
        <v>1008</v>
      </c>
    </row>
    <row r="176" spans="2:65" s="1" customFormat="1" ht="27">
      <c r="B176" s="41"/>
      <c r="D176" s="194" t="s">
        <v>146</v>
      </c>
      <c r="F176" s="195" t="s">
        <v>1009</v>
      </c>
      <c r="I176" s="196"/>
      <c r="L176" s="41"/>
      <c r="M176" s="197"/>
      <c r="N176" s="42"/>
      <c r="O176" s="42"/>
      <c r="P176" s="42"/>
      <c r="Q176" s="42"/>
      <c r="R176" s="42"/>
      <c r="S176" s="42"/>
      <c r="T176" s="70"/>
      <c r="AT176" s="24" t="s">
        <v>146</v>
      </c>
      <c r="AU176" s="24" t="s">
        <v>84</v>
      </c>
    </row>
    <row r="177" spans="2:65" s="1" customFormat="1" ht="22.5" customHeight="1">
      <c r="B177" s="181"/>
      <c r="C177" s="182" t="s">
        <v>439</v>
      </c>
      <c r="D177" s="182" t="s">
        <v>141</v>
      </c>
      <c r="E177" s="183" t="s">
        <v>1010</v>
      </c>
      <c r="F177" s="184" t="s">
        <v>1011</v>
      </c>
      <c r="G177" s="185" t="s">
        <v>924</v>
      </c>
      <c r="H177" s="186">
        <v>1</v>
      </c>
      <c r="I177" s="187"/>
      <c r="J177" s="188">
        <f>ROUND(I177*H177,2)</f>
        <v>0</v>
      </c>
      <c r="K177" s="184" t="s">
        <v>5</v>
      </c>
      <c r="L177" s="41"/>
      <c r="M177" s="189" t="s">
        <v>5</v>
      </c>
      <c r="N177" s="190" t="s">
        <v>47</v>
      </c>
      <c r="O177" s="42"/>
      <c r="P177" s="191">
        <f>O177*H177</f>
        <v>0</v>
      </c>
      <c r="Q177" s="191">
        <v>0</v>
      </c>
      <c r="R177" s="191">
        <f>Q177*H177</f>
        <v>0</v>
      </c>
      <c r="S177" s="191">
        <v>0</v>
      </c>
      <c r="T177" s="192">
        <f>S177*H177</f>
        <v>0</v>
      </c>
      <c r="AR177" s="24" t="s">
        <v>293</v>
      </c>
      <c r="AT177" s="24" t="s">
        <v>141</v>
      </c>
      <c r="AU177" s="24" t="s">
        <v>84</v>
      </c>
      <c r="AY177" s="24" t="s">
        <v>139</v>
      </c>
      <c r="BE177" s="193">
        <f>IF(N177="základní",J177,0)</f>
        <v>0</v>
      </c>
      <c r="BF177" s="193">
        <f>IF(N177="snížená",J177,0)</f>
        <v>0</v>
      </c>
      <c r="BG177" s="193">
        <f>IF(N177="zákl. přenesená",J177,0)</f>
        <v>0</v>
      </c>
      <c r="BH177" s="193">
        <f>IF(N177="sníž. přenesená",J177,0)</f>
        <v>0</v>
      </c>
      <c r="BI177" s="193">
        <f>IF(N177="nulová",J177,0)</f>
        <v>0</v>
      </c>
      <c r="BJ177" s="24" t="s">
        <v>82</v>
      </c>
      <c r="BK177" s="193">
        <f>ROUND(I177*H177,2)</f>
        <v>0</v>
      </c>
      <c r="BL177" s="24" t="s">
        <v>293</v>
      </c>
      <c r="BM177" s="24" t="s">
        <v>1012</v>
      </c>
    </row>
    <row r="178" spans="2:65" s="1" customFormat="1" ht="13.5">
      <c r="B178" s="41"/>
      <c r="D178" s="194" t="s">
        <v>146</v>
      </c>
      <c r="F178" s="195" t="s">
        <v>1011</v>
      </c>
      <c r="I178" s="196"/>
      <c r="L178" s="41"/>
      <c r="M178" s="197"/>
      <c r="N178" s="42"/>
      <c r="O178" s="42"/>
      <c r="P178" s="42"/>
      <c r="Q178" s="42"/>
      <c r="R178" s="42"/>
      <c r="S178" s="42"/>
      <c r="T178" s="70"/>
      <c r="AT178" s="24" t="s">
        <v>146</v>
      </c>
      <c r="AU178" s="24" t="s">
        <v>84</v>
      </c>
    </row>
    <row r="179" spans="2:65" s="1" customFormat="1" ht="22.5" customHeight="1">
      <c r="B179" s="181"/>
      <c r="C179" s="182" t="s">
        <v>446</v>
      </c>
      <c r="D179" s="182" t="s">
        <v>141</v>
      </c>
      <c r="E179" s="183" t="s">
        <v>1013</v>
      </c>
      <c r="F179" s="184" t="s">
        <v>1014</v>
      </c>
      <c r="G179" s="185" t="s">
        <v>215</v>
      </c>
      <c r="H179" s="186">
        <v>0.13100000000000001</v>
      </c>
      <c r="I179" s="187"/>
      <c r="J179" s="188">
        <f>ROUND(I179*H179,2)</f>
        <v>0</v>
      </c>
      <c r="K179" s="184" t="s">
        <v>201</v>
      </c>
      <c r="L179" s="41"/>
      <c r="M179" s="189" t="s">
        <v>5</v>
      </c>
      <c r="N179" s="190" t="s">
        <v>47</v>
      </c>
      <c r="O179" s="42"/>
      <c r="P179" s="191">
        <f>O179*H179</f>
        <v>0</v>
      </c>
      <c r="Q179" s="191">
        <v>0</v>
      </c>
      <c r="R179" s="191">
        <f>Q179*H179</f>
        <v>0</v>
      </c>
      <c r="S179" s="191">
        <v>0</v>
      </c>
      <c r="T179" s="192">
        <f>S179*H179</f>
        <v>0</v>
      </c>
      <c r="AR179" s="24" t="s">
        <v>293</v>
      </c>
      <c r="AT179" s="24" t="s">
        <v>141</v>
      </c>
      <c r="AU179" s="24" t="s">
        <v>84</v>
      </c>
      <c r="AY179" s="24" t="s">
        <v>139</v>
      </c>
      <c r="BE179" s="193">
        <f>IF(N179="základní",J179,0)</f>
        <v>0</v>
      </c>
      <c r="BF179" s="193">
        <f>IF(N179="snížená",J179,0)</f>
        <v>0</v>
      </c>
      <c r="BG179" s="193">
        <f>IF(N179="zákl. přenesená",J179,0)</f>
        <v>0</v>
      </c>
      <c r="BH179" s="193">
        <f>IF(N179="sníž. přenesená",J179,0)</f>
        <v>0</v>
      </c>
      <c r="BI179" s="193">
        <f>IF(N179="nulová",J179,0)</f>
        <v>0</v>
      </c>
      <c r="BJ179" s="24" t="s">
        <v>82</v>
      </c>
      <c r="BK179" s="193">
        <f>ROUND(I179*H179,2)</f>
        <v>0</v>
      </c>
      <c r="BL179" s="24" t="s">
        <v>293</v>
      </c>
      <c r="BM179" s="24" t="s">
        <v>1015</v>
      </c>
    </row>
    <row r="180" spans="2:65" s="1" customFormat="1" ht="27">
      <c r="B180" s="41"/>
      <c r="D180" s="198" t="s">
        <v>146</v>
      </c>
      <c r="F180" s="199" t="s">
        <v>1016</v>
      </c>
      <c r="I180" s="196"/>
      <c r="L180" s="41"/>
      <c r="M180" s="197"/>
      <c r="N180" s="42"/>
      <c r="O180" s="42"/>
      <c r="P180" s="42"/>
      <c r="Q180" s="42"/>
      <c r="R180" s="42"/>
      <c r="S180" s="42"/>
      <c r="T180" s="70"/>
      <c r="AT180" s="24" t="s">
        <v>146</v>
      </c>
      <c r="AU180" s="24" t="s">
        <v>84</v>
      </c>
    </row>
    <row r="181" spans="2:65" s="11" customFormat="1" ht="29.85" customHeight="1">
      <c r="B181" s="167"/>
      <c r="D181" s="178" t="s">
        <v>75</v>
      </c>
      <c r="E181" s="179" t="s">
        <v>1017</v>
      </c>
      <c r="F181" s="179" t="s">
        <v>1018</v>
      </c>
      <c r="I181" s="170"/>
      <c r="J181" s="180">
        <f>BK181</f>
        <v>0</v>
      </c>
      <c r="L181" s="167"/>
      <c r="M181" s="172"/>
      <c r="N181" s="173"/>
      <c r="O181" s="173"/>
      <c r="P181" s="174">
        <f>SUM(P182:P207)</f>
        <v>0</v>
      </c>
      <c r="Q181" s="173"/>
      <c r="R181" s="174">
        <f>SUM(R182:R207)</f>
        <v>8.6639999999999995E-2</v>
      </c>
      <c r="S181" s="173"/>
      <c r="T181" s="175">
        <f>SUM(T182:T207)</f>
        <v>0</v>
      </c>
      <c r="AR181" s="168" t="s">
        <v>84</v>
      </c>
      <c r="AT181" s="176" t="s">
        <v>75</v>
      </c>
      <c r="AU181" s="176" t="s">
        <v>82</v>
      </c>
      <c r="AY181" s="168" t="s">
        <v>139</v>
      </c>
      <c r="BK181" s="177">
        <f>SUM(BK182:BK207)</f>
        <v>0</v>
      </c>
    </row>
    <row r="182" spans="2:65" s="1" customFormat="1" ht="22.5" customHeight="1">
      <c r="B182" s="181"/>
      <c r="C182" s="182" t="s">
        <v>455</v>
      </c>
      <c r="D182" s="182" t="s">
        <v>141</v>
      </c>
      <c r="E182" s="183" t="s">
        <v>1019</v>
      </c>
      <c r="F182" s="184" t="s">
        <v>1020</v>
      </c>
      <c r="G182" s="185" t="s">
        <v>924</v>
      </c>
      <c r="H182" s="186">
        <v>1</v>
      </c>
      <c r="I182" s="187"/>
      <c r="J182" s="188">
        <f>ROUND(I182*H182,2)</f>
        <v>0</v>
      </c>
      <c r="K182" s="184" t="s">
        <v>201</v>
      </c>
      <c r="L182" s="41"/>
      <c r="M182" s="189" t="s">
        <v>5</v>
      </c>
      <c r="N182" s="190" t="s">
        <v>47</v>
      </c>
      <c r="O182" s="42"/>
      <c r="P182" s="191">
        <f>O182*H182</f>
        <v>0</v>
      </c>
      <c r="Q182" s="191">
        <v>3.2200000000000002E-3</v>
      </c>
      <c r="R182" s="191">
        <f>Q182*H182</f>
        <v>3.2200000000000002E-3</v>
      </c>
      <c r="S182" s="191">
        <v>0</v>
      </c>
      <c r="T182" s="192">
        <f>S182*H182</f>
        <v>0</v>
      </c>
      <c r="AR182" s="24" t="s">
        <v>293</v>
      </c>
      <c r="AT182" s="24" t="s">
        <v>141</v>
      </c>
      <c r="AU182" s="24" t="s">
        <v>84</v>
      </c>
      <c r="AY182" s="24" t="s">
        <v>139</v>
      </c>
      <c r="BE182" s="193">
        <f>IF(N182="základní",J182,0)</f>
        <v>0</v>
      </c>
      <c r="BF182" s="193">
        <f>IF(N182="snížená",J182,0)</f>
        <v>0</v>
      </c>
      <c r="BG182" s="193">
        <f>IF(N182="zákl. přenesená",J182,0)</f>
        <v>0</v>
      </c>
      <c r="BH182" s="193">
        <f>IF(N182="sníž. přenesená",J182,0)</f>
        <v>0</v>
      </c>
      <c r="BI182" s="193">
        <f>IF(N182="nulová",J182,0)</f>
        <v>0</v>
      </c>
      <c r="BJ182" s="24" t="s">
        <v>82</v>
      </c>
      <c r="BK182" s="193">
        <f>ROUND(I182*H182,2)</f>
        <v>0</v>
      </c>
      <c r="BL182" s="24" t="s">
        <v>293</v>
      </c>
      <c r="BM182" s="24" t="s">
        <v>1021</v>
      </c>
    </row>
    <row r="183" spans="2:65" s="1" customFormat="1" ht="13.5">
      <c r="B183" s="41"/>
      <c r="D183" s="194" t="s">
        <v>146</v>
      </c>
      <c r="F183" s="195" t="s">
        <v>1022</v>
      </c>
      <c r="I183" s="196"/>
      <c r="L183" s="41"/>
      <c r="M183" s="197"/>
      <c r="N183" s="42"/>
      <c r="O183" s="42"/>
      <c r="P183" s="42"/>
      <c r="Q183" s="42"/>
      <c r="R183" s="42"/>
      <c r="S183" s="42"/>
      <c r="T183" s="70"/>
      <c r="AT183" s="24" t="s">
        <v>146</v>
      </c>
      <c r="AU183" s="24" t="s">
        <v>84</v>
      </c>
    </row>
    <row r="184" spans="2:65" s="1" customFormat="1" ht="22.5" customHeight="1">
      <c r="B184" s="181"/>
      <c r="C184" s="182" t="s">
        <v>461</v>
      </c>
      <c r="D184" s="182" t="s">
        <v>141</v>
      </c>
      <c r="E184" s="183" t="s">
        <v>1023</v>
      </c>
      <c r="F184" s="184" t="s">
        <v>1024</v>
      </c>
      <c r="G184" s="185" t="s">
        <v>924</v>
      </c>
      <c r="H184" s="186">
        <v>1</v>
      </c>
      <c r="I184" s="187"/>
      <c r="J184" s="188">
        <f>ROUND(I184*H184,2)</f>
        <v>0</v>
      </c>
      <c r="K184" s="184" t="s">
        <v>201</v>
      </c>
      <c r="L184" s="41"/>
      <c r="M184" s="189" t="s">
        <v>5</v>
      </c>
      <c r="N184" s="190" t="s">
        <v>47</v>
      </c>
      <c r="O184" s="42"/>
      <c r="P184" s="191">
        <f>O184*H184</f>
        <v>0</v>
      </c>
      <c r="Q184" s="191">
        <v>1.6920000000000001E-2</v>
      </c>
      <c r="R184" s="191">
        <f>Q184*H184</f>
        <v>1.6920000000000001E-2</v>
      </c>
      <c r="S184" s="191">
        <v>0</v>
      </c>
      <c r="T184" s="192">
        <f>S184*H184</f>
        <v>0</v>
      </c>
      <c r="AR184" s="24" t="s">
        <v>293</v>
      </c>
      <c r="AT184" s="24" t="s">
        <v>141</v>
      </c>
      <c r="AU184" s="24" t="s">
        <v>84</v>
      </c>
      <c r="AY184" s="24" t="s">
        <v>139</v>
      </c>
      <c r="BE184" s="193">
        <f>IF(N184="základní",J184,0)</f>
        <v>0</v>
      </c>
      <c r="BF184" s="193">
        <f>IF(N184="snížená",J184,0)</f>
        <v>0</v>
      </c>
      <c r="BG184" s="193">
        <f>IF(N184="zákl. přenesená",J184,0)</f>
        <v>0</v>
      </c>
      <c r="BH184" s="193">
        <f>IF(N184="sníž. přenesená",J184,0)</f>
        <v>0</v>
      </c>
      <c r="BI184" s="193">
        <f>IF(N184="nulová",J184,0)</f>
        <v>0</v>
      </c>
      <c r="BJ184" s="24" t="s">
        <v>82</v>
      </c>
      <c r="BK184" s="193">
        <f>ROUND(I184*H184,2)</f>
        <v>0</v>
      </c>
      <c r="BL184" s="24" t="s">
        <v>293</v>
      </c>
      <c r="BM184" s="24" t="s">
        <v>1025</v>
      </c>
    </row>
    <row r="185" spans="2:65" s="1" customFormat="1" ht="27">
      <c r="B185" s="41"/>
      <c r="D185" s="194" t="s">
        <v>146</v>
      </c>
      <c r="F185" s="195" t="s">
        <v>1026</v>
      </c>
      <c r="I185" s="196"/>
      <c r="L185" s="41"/>
      <c r="M185" s="197"/>
      <c r="N185" s="42"/>
      <c r="O185" s="42"/>
      <c r="P185" s="42"/>
      <c r="Q185" s="42"/>
      <c r="R185" s="42"/>
      <c r="S185" s="42"/>
      <c r="T185" s="70"/>
      <c r="AT185" s="24" t="s">
        <v>146</v>
      </c>
      <c r="AU185" s="24" t="s">
        <v>84</v>
      </c>
    </row>
    <row r="186" spans="2:65" s="1" customFormat="1" ht="22.5" customHeight="1">
      <c r="B186" s="181"/>
      <c r="C186" s="182" t="s">
        <v>467</v>
      </c>
      <c r="D186" s="182" t="s">
        <v>141</v>
      </c>
      <c r="E186" s="183" t="s">
        <v>1027</v>
      </c>
      <c r="F186" s="184" t="s">
        <v>1028</v>
      </c>
      <c r="G186" s="185" t="s">
        <v>924</v>
      </c>
      <c r="H186" s="186">
        <v>1</v>
      </c>
      <c r="I186" s="187"/>
      <c r="J186" s="188">
        <f>ROUND(I186*H186,2)</f>
        <v>0</v>
      </c>
      <c r="K186" s="184" t="s">
        <v>201</v>
      </c>
      <c r="L186" s="41"/>
      <c r="M186" s="189" t="s">
        <v>5</v>
      </c>
      <c r="N186" s="190" t="s">
        <v>47</v>
      </c>
      <c r="O186" s="42"/>
      <c r="P186" s="191">
        <f>O186*H186</f>
        <v>0</v>
      </c>
      <c r="Q186" s="191">
        <v>1.4760000000000001E-2</v>
      </c>
      <c r="R186" s="191">
        <f>Q186*H186</f>
        <v>1.4760000000000001E-2</v>
      </c>
      <c r="S186" s="191">
        <v>0</v>
      </c>
      <c r="T186" s="192">
        <f>S186*H186</f>
        <v>0</v>
      </c>
      <c r="AR186" s="24" t="s">
        <v>293</v>
      </c>
      <c r="AT186" s="24" t="s">
        <v>141</v>
      </c>
      <c r="AU186" s="24" t="s">
        <v>84</v>
      </c>
      <c r="AY186" s="24" t="s">
        <v>139</v>
      </c>
      <c r="BE186" s="193">
        <f>IF(N186="základní",J186,0)</f>
        <v>0</v>
      </c>
      <c r="BF186" s="193">
        <f>IF(N186="snížená",J186,0)</f>
        <v>0</v>
      </c>
      <c r="BG186" s="193">
        <f>IF(N186="zákl. přenesená",J186,0)</f>
        <v>0</v>
      </c>
      <c r="BH186" s="193">
        <f>IF(N186="sníž. přenesená",J186,0)</f>
        <v>0</v>
      </c>
      <c r="BI186" s="193">
        <f>IF(N186="nulová",J186,0)</f>
        <v>0</v>
      </c>
      <c r="BJ186" s="24" t="s">
        <v>82</v>
      </c>
      <c r="BK186" s="193">
        <f>ROUND(I186*H186,2)</f>
        <v>0</v>
      </c>
      <c r="BL186" s="24" t="s">
        <v>293</v>
      </c>
      <c r="BM186" s="24" t="s">
        <v>1029</v>
      </c>
    </row>
    <row r="187" spans="2:65" s="1" customFormat="1" ht="27">
      <c r="B187" s="41"/>
      <c r="D187" s="194" t="s">
        <v>146</v>
      </c>
      <c r="F187" s="195" t="s">
        <v>1030</v>
      </c>
      <c r="I187" s="196"/>
      <c r="L187" s="41"/>
      <c r="M187" s="197"/>
      <c r="N187" s="42"/>
      <c r="O187" s="42"/>
      <c r="P187" s="42"/>
      <c r="Q187" s="42"/>
      <c r="R187" s="42"/>
      <c r="S187" s="42"/>
      <c r="T187" s="70"/>
      <c r="AT187" s="24" t="s">
        <v>146</v>
      </c>
      <c r="AU187" s="24" t="s">
        <v>84</v>
      </c>
    </row>
    <row r="188" spans="2:65" s="1" customFormat="1" ht="22.5" customHeight="1">
      <c r="B188" s="181"/>
      <c r="C188" s="182" t="s">
        <v>472</v>
      </c>
      <c r="D188" s="182" t="s">
        <v>141</v>
      </c>
      <c r="E188" s="183" t="s">
        <v>1031</v>
      </c>
      <c r="F188" s="184" t="s">
        <v>1032</v>
      </c>
      <c r="G188" s="185" t="s">
        <v>924</v>
      </c>
      <c r="H188" s="186">
        <v>1</v>
      </c>
      <c r="I188" s="187"/>
      <c r="J188" s="188">
        <f>ROUND(I188*H188,2)</f>
        <v>0</v>
      </c>
      <c r="K188" s="184" t="s">
        <v>201</v>
      </c>
      <c r="L188" s="41"/>
      <c r="M188" s="189" t="s">
        <v>5</v>
      </c>
      <c r="N188" s="190" t="s">
        <v>47</v>
      </c>
      <c r="O188" s="42"/>
      <c r="P188" s="191">
        <f>O188*H188</f>
        <v>0</v>
      </c>
      <c r="Q188" s="191">
        <v>1.388E-2</v>
      </c>
      <c r="R188" s="191">
        <f>Q188*H188</f>
        <v>1.388E-2</v>
      </c>
      <c r="S188" s="191">
        <v>0</v>
      </c>
      <c r="T188" s="192">
        <f>S188*H188</f>
        <v>0</v>
      </c>
      <c r="AR188" s="24" t="s">
        <v>293</v>
      </c>
      <c r="AT188" s="24" t="s">
        <v>141</v>
      </c>
      <c r="AU188" s="24" t="s">
        <v>84</v>
      </c>
      <c r="AY188" s="24" t="s">
        <v>139</v>
      </c>
      <c r="BE188" s="193">
        <f>IF(N188="základní",J188,0)</f>
        <v>0</v>
      </c>
      <c r="BF188" s="193">
        <f>IF(N188="snížená",J188,0)</f>
        <v>0</v>
      </c>
      <c r="BG188" s="193">
        <f>IF(N188="zákl. přenesená",J188,0)</f>
        <v>0</v>
      </c>
      <c r="BH188" s="193">
        <f>IF(N188="sníž. přenesená",J188,0)</f>
        <v>0</v>
      </c>
      <c r="BI188" s="193">
        <f>IF(N188="nulová",J188,0)</f>
        <v>0</v>
      </c>
      <c r="BJ188" s="24" t="s">
        <v>82</v>
      </c>
      <c r="BK188" s="193">
        <f>ROUND(I188*H188,2)</f>
        <v>0</v>
      </c>
      <c r="BL188" s="24" t="s">
        <v>293</v>
      </c>
      <c r="BM188" s="24" t="s">
        <v>1033</v>
      </c>
    </row>
    <row r="189" spans="2:65" s="1" customFormat="1" ht="13.5">
      <c r="B189" s="41"/>
      <c r="D189" s="194" t="s">
        <v>146</v>
      </c>
      <c r="F189" s="195" t="s">
        <v>1034</v>
      </c>
      <c r="I189" s="196"/>
      <c r="L189" s="41"/>
      <c r="M189" s="197"/>
      <c r="N189" s="42"/>
      <c r="O189" s="42"/>
      <c r="P189" s="42"/>
      <c r="Q189" s="42"/>
      <c r="R189" s="42"/>
      <c r="S189" s="42"/>
      <c r="T189" s="70"/>
      <c r="AT189" s="24" t="s">
        <v>146</v>
      </c>
      <c r="AU189" s="24" t="s">
        <v>84</v>
      </c>
    </row>
    <row r="190" spans="2:65" s="1" customFormat="1" ht="31.5" customHeight="1">
      <c r="B190" s="181"/>
      <c r="C190" s="182" t="s">
        <v>479</v>
      </c>
      <c r="D190" s="182" t="s">
        <v>141</v>
      </c>
      <c r="E190" s="183" t="s">
        <v>1035</v>
      </c>
      <c r="F190" s="184" t="s">
        <v>1036</v>
      </c>
      <c r="G190" s="185" t="s">
        <v>924</v>
      </c>
      <c r="H190" s="186">
        <v>1</v>
      </c>
      <c r="I190" s="187"/>
      <c r="J190" s="188">
        <f>ROUND(I190*H190,2)</f>
        <v>0</v>
      </c>
      <c r="K190" s="184" t="s">
        <v>201</v>
      </c>
      <c r="L190" s="41"/>
      <c r="M190" s="189" t="s">
        <v>5</v>
      </c>
      <c r="N190" s="190" t="s">
        <v>47</v>
      </c>
      <c r="O190" s="42"/>
      <c r="P190" s="191">
        <f>O190*H190</f>
        <v>0</v>
      </c>
      <c r="Q190" s="191">
        <v>1.5339999999999999E-2</v>
      </c>
      <c r="R190" s="191">
        <f>Q190*H190</f>
        <v>1.5339999999999999E-2</v>
      </c>
      <c r="S190" s="191">
        <v>0</v>
      </c>
      <c r="T190" s="192">
        <f>S190*H190</f>
        <v>0</v>
      </c>
      <c r="AR190" s="24" t="s">
        <v>293</v>
      </c>
      <c r="AT190" s="24" t="s">
        <v>141</v>
      </c>
      <c r="AU190" s="24" t="s">
        <v>84</v>
      </c>
      <c r="AY190" s="24" t="s">
        <v>139</v>
      </c>
      <c r="BE190" s="193">
        <f>IF(N190="základní",J190,0)</f>
        <v>0</v>
      </c>
      <c r="BF190" s="193">
        <f>IF(N190="snížená",J190,0)</f>
        <v>0</v>
      </c>
      <c r="BG190" s="193">
        <f>IF(N190="zákl. přenesená",J190,0)</f>
        <v>0</v>
      </c>
      <c r="BH190" s="193">
        <f>IF(N190="sníž. přenesená",J190,0)</f>
        <v>0</v>
      </c>
      <c r="BI190" s="193">
        <f>IF(N190="nulová",J190,0)</f>
        <v>0</v>
      </c>
      <c r="BJ190" s="24" t="s">
        <v>82</v>
      </c>
      <c r="BK190" s="193">
        <f>ROUND(I190*H190,2)</f>
        <v>0</v>
      </c>
      <c r="BL190" s="24" t="s">
        <v>293</v>
      </c>
      <c r="BM190" s="24" t="s">
        <v>1037</v>
      </c>
    </row>
    <row r="191" spans="2:65" s="1" customFormat="1" ht="27">
      <c r="B191" s="41"/>
      <c r="D191" s="194" t="s">
        <v>146</v>
      </c>
      <c r="F191" s="195" t="s">
        <v>1038</v>
      </c>
      <c r="I191" s="196"/>
      <c r="L191" s="41"/>
      <c r="M191" s="197"/>
      <c r="N191" s="42"/>
      <c r="O191" s="42"/>
      <c r="P191" s="42"/>
      <c r="Q191" s="42"/>
      <c r="R191" s="42"/>
      <c r="S191" s="42"/>
      <c r="T191" s="70"/>
      <c r="AT191" s="24" t="s">
        <v>146</v>
      </c>
      <c r="AU191" s="24" t="s">
        <v>84</v>
      </c>
    </row>
    <row r="192" spans="2:65" s="1" customFormat="1" ht="22.5" customHeight="1">
      <c r="B192" s="181"/>
      <c r="C192" s="182" t="s">
        <v>484</v>
      </c>
      <c r="D192" s="182" t="s">
        <v>141</v>
      </c>
      <c r="E192" s="183" t="s">
        <v>1039</v>
      </c>
      <c r="F192" s="184" t="s">
        <v>1040</v>
      </c>
      <c r="G192" s="185" t="s">
        <v>924</v>
      </c>
      <c r="H192" s="186">
        <v>1</v>
      </c>
      <c r="I192" s="187"/>
      <c r="J192" s="188">
        <f>ROUND(I192*H192,2)</f>
        <v>0</v>
      </c>
      <c r="K192" s="184" t="s">
        <v>201</v>
      </c>
      <c r="L192" s="41"/>
      <c r="M192" s="189" t="s">
        <v>5</v>
      </c>
      <c r="N192" s="190" t="s">
        <v>47</v>
      </c>
      <c r="O192" s="42"/>
      <c r="P192" s="191">
        <f>O192*H192</f>
        <v>0</v>
      </c>
      <c r="Q192" s="191">
        <v>1.47E-2</v>
      </c>
      <c r="R192" s="191">
        <f>Q192*H192</f>
        <v>1.47E-2</v>
      </c>
      <c r="S192" s="191">
        <v>0</v>
      </c>
      <c r="T192" s="192">
        <f>S192*H192</f>
        <v>0</v>
      </c>
      <c r="AR192" s="24" t="s">
        <v>293</v>
      </c>
      <c r="AT192" s="24" t="s">
        <v>141</v>
      </c>
      <c r="AU192" s="24" t="s">
        <v>84</v>
      </c>
      <c r="AY192" s="24" t="s">
        <v>139</v>
      </c>
      <c r="BE192" s="193">
        <f>IF(N192="základní",J192,0)</f>
        <v>0</v>
      </c>
      <c r="BF192" s="193">
        <f>IF(N192="snížená",J192,0)</f>
        <v>0</v>
      </c>
      <c r="BG192" s="193">
        <f>IF(N192="zákl. přenesená",J192,0)</f>
        <v>0</v>
      </c>
      <c r="BH192" s="193">
        <f>IF(N192="sníž. přenesená",J192,0)</f>
        <v>0</v>
      </c>
      <c r="BI192" s="193">
        <f>IF(N192="nulová",J192,0)</f>
        <v>0</v>
      </c>
      <c r="BJ192" s="24" t="s">
        <v>82</v>
      </c>
      <c r="BK192" s="193">
        <f>ROUND(I192*H192,2)</f>
        <v>0</v>
      </c>
      <c r="BL192" s="24" t="s">
        <v>293</v>
      </c>
      <c r="BM192" s="24" t="s">
        <v>1041</v>
      </c>
    </row>
    <row r="193" spans="2:65" s="1" customFormat="1" ht="27">
      <c r="B193" s="41"/>
      <c r="D193" s="194" t="s">
        <v>146</v>
      </c>
      <c r="F193" s="195" t="s">
        <v>1042</v>
      </c>
      <c r="I193" s="196"/>
      <c r="L193" s="41"/>
      <c r="M193" s="197"/>
      <c r="N193" s="42"/>
      <c r="O193" s="42"/>
      <c r="P193" s="42"/>
      <c r="Q193" s="42"/>
      <c r="R193" s="42"/>
      <c r="S193" s="42"/>
      <c r="T193" s="70"/>
      <c r="AT193" s="24" t="s">
        <v>146</v>
      </c>
      <c r="AU193" s="24" t="s">
        <v>84</v>
      </c>
    </row>
    <row r="194" spans="2:65" s="1" customFormat="1" ht="22.5" customHeight="1">
      <c r="B194" s="181"/>
      <c r="C194" s="182" t="s">
        <v>490</v>
      </c>
      <c r="D194" s="182" t="s">
        <v>141</v>
      </c>
      <c r="E194" s="183" t="s">
        <v>1043</v>
      </c>
      <c r="F194" s="184" t="s">
        <v>1044</v>
      </c>
      <c r="G194" s="185" t="s">
        <v>924</v>
      </c>
      <c r="H194" s="186">
        <v>3</v>
      </c>
      <c r="I194" s="187"/>
      <c r="J194" s="188">
        <f>ROUND(I194*H194,2)</f>
        <v>0</v>
      </c>
      <c r="K194" s="184" t="s">
        <v>201</v>
      </c>
      <c r="L194" s="41"/>
      <c r="M194" s="189" t="s">
        <v>5</v>
      </c>
      <c r="N194" s="190" t="s">
        <v>47</v>
      </c>
      <c r="O194" s="42"/>
      <c r="P194" s="191">
        <f>O194*H194</f>
        <v>0</v>
      </c>
      <c r="Q194" s="191">
        <v>2.9999999999999997E-4</v>
      </c>
      <c r="R194" s="191">
        <f>Q194*H194</f>
        <v>8.9999999999999998E-4</v>
      </c>
      <c r="S194" s="191">
        <v>0</v>
      </c>
      <c r="T194" s="192">
        <f>S194*H194</f>
        <v>0</v>
      </c>
      <c r="AR194" s="24" t="s">
        <v>293</v>
      </c>
      <c r="AT194" s="24" t="s">
        <v>141</v>
      </c>
      <c r="AU194" s="24" t="s">
        <v>84</v>
      </c>
      <c r="AY194" s="24" t="s">
        <v>139</v>
      </c>
      <c r="BE194" s="193">
        <f>IF(N194="základní",J194,0)</f>
        <v>0</v>
      </c>
      <c r="BF194" s="193">
        <f>IF(N194="snížená",J194,0)</f>
        <v>0</v>
      </c>
      <c r="BG194" s="193">
        <f>IF(N194="zákl. přenesená",J194,0)</f>
        <v>0</v>
      </c>
      <c r="BH194" s="193">
        <f>IF(N194="sníž. přenesená",J194,0)</f>
        <v>0</v>
      </c>
      <c r="BI194" s="193">
        <f>IF(N194="nulová",J194,0)</f>
        <v>0</v>
      </c>
      <c r="BJ194" s="24" t="s">
        <v>82</v>
      </c>
      <c r="BK194" s="193">
        <f>ROUND(I194*H194,2)</f>
        <v>0</v>
      </c>
      <c r="BL194" s="24" t="s">
        <v>293</v>
      </c>
      <c r="BM194" s="24" t="s">
        <v>1045</v>
      </c>
    </row>
    <row r="195" spans="2:65" s="1" customFormat="1" ht="13.5">
      <c r="B195" s="41"/>
      <c r="D195" s="194" t="s">
        <v>146</v>
      </c>
      <c r="F195" s="195" t="s">
        <v>1046</v>
      </c>
      <c r="I195" s="196"/>
      <c r="L195" s="41"/>
      <c r="M195" s="197"/>
      <c r="N195" s="42"/>
      <c r="O195" s="42"/>
      <c r="P195" s="42"/>
      <c r="Q195" s="42"/>
      <c r="R195" s="42"/>
      <c r="S195" s="42"/>
      <c r="T195" s="70"/>
      <c r="AT195" s="24" t="s">
        <v>146</v>
      </c>
      <c r="AU195" s="24" t="s">
        <v>84</v>
      </c>
    </row>
    <row r="196" spans="2:65" s="1" customFormat="1" ht="22.5" customHeight="1">
      <c r="B196" s="181"/>
      <c r="C196" s="182" t="s">
        <v>497</v>
      </c>
      <c r="D196" s="182" t="s">
        <v>141</v>
      </c>
      <c r="E196" s="183" t="s">
        <v>1047</v>
      </c>
      <c r="F196" s="184" t="s">
        <v>1048</v>
      </c>
      <c r="G196" s="185" t="s">
        <v>210</v>
      </c>
      <c r="H196" s="186">
        <v>1</v>
      </c>
      <c r="I196" s="187"/>
      <c r="J196" s="188">
        <f>ROUND(I196*H196,2)</f>
        <v>0</v>
      </c>
      <c r="K196" s="184" t="s">
        <v>201</v>
      </c>
      <c r="L196" s="41"/>
      <c r="M196" s="189" t="s">
        <v>5</v>
      </c>
      <c r="N196" s="190" t="s">
        <v>47</v>
      </c>
      <c r="O196" s="42"/>
      <c r="P196" s="191">
        <f>O196*H196</f>
        <v>0</v>
      </c>
      <c r="Q196" s="191">
        <v>1.09E-3</v>
      </c>
      <c r="R196" s="191">
        <f>Q196*H196</f>
        <v>1.09E-3</v>
      </c>
      <c r="S196" s="191">
        <v>0</v>
      </c>
      <c r="T196" s="192">
        <f>S196*H196</f>
        <v>0</v>
      </c>
      <c r="AR196" s="24" t="s">
        <v>293</v>
      </c>
      <c r="AT196" s="24" t="s">
        <v>141</v>
      </c>
      <c r="AU196" s="24" t="s">
        <v>84</v>
      </c>
      <c r="AY196" s="24" t="s">
        <v>139</v>
      </c>
      <c r="BE196" s="193">
        <f>IF(N196="základní",J196,0)</f>
        <v>0</v>
      </c>
      <c r="BF196" s="193">
        <f>IF(N196="snížená",J196,0)</f>
        <v>0</v>
      </c>
      <c r="BG196" s="193">
        <f>IF(N196="zákl. přenesená",J196,0)</f>
        <v>0</v>
      </c>
      <c r="BH196" s="193">
        <f>IF(N196="sníž. přenesená",J196,0)</f>
        <v>0</v>
      </c>
      <c r="BI196" s="193">
        <f>IF(N196="nulová",J196,0)</f>
        <v>0</v>
      </c>
      <c r="BJ196" s="24" t="s">
        <v>82</v>
      </c>
      <c r="BK196" s="193">
        <f>ROUND(I196*H196,2)</f>
        <v>0</v>
      </c>
      <c r="BL196" s="24" t="s">
        <v>293</v>
      </c>
      <c r="BM196" s="24" t="s">
        <v>1049</v>
      </c>
    </row>
    <row r="197" spans="2:65" s="1" customFormat="1" ht="13.5">
      <c r="B197" s="41"/>
      <c r="D197" s="194" t="s">
        <v>146</v>
      </c>
      <c r="F197" s="195" t="s">
        <v>1050</v>
      </c>
      <c r="I197" s="196"/>
      <c r="L197" s="41"/>
      <c r="M197" s="197"/>
      <c r="N197" s="42"/>
      <c r="O197" s="42"/>
      <c r="P197" s="42"/>
      <c r="Q197" s="42"/>
      <c r="R197" s="42"/>
      <c r="S197" s="42"/>
      <c r="T197" s="70"/>
      <c r="AT197" s="24" t="s">
        <v>146</v>
      </c>
      <c r="AU197" s="24" t="s">
        <v>84</v>
      </c>
    </row>
    <row r="198" spans="2:65" s="1" customFormat="1" ht="22.5" customHeight="1">
      <c r="B198" s="181"/>
      <c r="C198" s="182" t="s">
        <v>502</v>
      </c>
      <c r="D198" s="182" t="s">
        <v>141</v>
      </c>
      <c r="E198" s="183" t="s">
        <v>1051</v>
      </c>
      <c r="F198" s="184" t="s">
        <v>1052</v>
      </c>
      <c r="G198" s="185" t="s">
        <v>924</v>
      </c>
      <c r="H198" s="186">
        <v>1</v>
      </c>
      <c r="I198" s="187"/>
      <c r="J198" s="188">
        <f>ROUND(I198*H198,2)</f>
        <v>0</v>
      </c>
      <c r="K198" s="184" t="s">
        <v>201</v>
      </c>
      <c r="L198" s="41"/>
      <c r="M198" s="189" t="s">
        <v>5</v>
      </c>
      <c r="N198" s="190" t="s">
        <v>47</v>
      </c>
      <c r="O198" s="42"/>
      <c r="P198" s="191">
        <f>O198*H198</f>
        <v>0</v>
      </c>
      <c r="Q198" s="191">
        <v>1.9599999999999999E-3</v>
      </c>
      <c r="R198" s="191">
        <f>Q198*H198</f>
        <v>1.9599999999999999E-3</v>
      </c>
      <c r="S198" s="191">
        <v>0</v>
      </c>
      <c r="T198" s="192">
        <f>S198*H198</f>
        <v>0</v>
      </c>
      <c r="AR198" s="24" t="s">
        <v>293</v>
      </c>
      <c r="AT198" s="24" t="s">
        <v>141</v>
      </c>
      <c r="AU198" s="24" t="s">
        <v>84</v>
      </c>
      <c r="AY198" s="24" t="s">
        <v>139</v>
      </c>
      <c r="BE198" s="193">
        <f>IF(N198="základní",J198,0)</f>
        <v>0</v>
      </c>
      <c r="BF198" s="193">
        <f>IF(N198="snížená",J198,0)</f>
        <v>0</v>
      </c>
      <c r="BG198" s="193">
        <f>IF(N198="zákl. přenesená",J198,0)</f>
        <v>0</v>
      </c>
      <c r="BH198" s="193">
        <f>IF(N198="sníž. přenesená",J198,0)</f>
        <v>0</v>
      </c>
      <c r="BI198" s="193">
        <f>IF(N198="nulová",J198,0)</f>
        <v>0</v>
      </c>
      <c r="BJ198" s="24" t="s">
        <v>82</v>
      </c>
      <c r="BK198" s="193">
        <f>ROUND(I198*H198,2)</f>
        <v>0</v>
      </c>
      <c r="BL198" s="24" t="s">
        <v>293</v>
      </c>
      <c r="BM198" s="24" t="s">
        <v>1053</v>
      </c>
    </row>
    <row r="199" spans="2:65" s="1" customFormat="1" ht="13.5">
      <c r="B199" s="41"/>
      <c r="D199" s="194" t="s">
        <v>146</v>
      </c>
      <c r="F199" s="195" t="s">
        <v>1052</v>
      </c>
      <c r="I199" s="196"/>
      <c r="L199" s="41"/>
      <c r="M199" s="197"/>
      <c r="N199" s="42"/>
      <c r="O199" s="42"/>
      <c r="P199" s="42"/>
      <c r="Q199" s="42"/>
      <c r="R199" s="42"/>
      <c r="S199" s="42"/>
      <c r="T199" s="70"/>
      <c r="AT199" s="24" t="s">
        <v>146</v>
      </c>
      <c r="AU199" s="24" t="s">
        <v>84</v>
      </c>
    </row>
    <row r="200" spans="2:65" s="1" customFormat="1" ht="22.5" customHeight="1">
      <c r="B200" s="181"/>
      <c r="C200" s="182" t="s">
        <v>508</v>
      </c>
      <c r="D200" s="182" t="s">
        <v>141</v>
      </c>
      <c r="E200" s="183" t="s">
        <v>1054</v>
      </c>
      <c r="F200" s="184" t="s">
        <v>1055</v>
      </c>
      <c r="G200" s="185" t="s">
        <v>924</v>
      </c>
      <c r="H200" s="186">
        <v>1</v>
      </c>
      <c r="I200" s="187"/>
      <c r="J200" s="188">
        <f>ROUND(I200*H200,2)</f>
        <v>0</v>
      </c>
      <c r="K200" s="184" t="s">
        <v>201</v>
      </c>
      <c r="L200" s="41"/>
      <c r="M200" s="189" t="s">
        <v>5</v>
      </c>
      <c r="N200" s="190" t="s">
        <v>47</v>
      </c>
      <c r="O200" s="42"/>
      <c r="P200" s="191">
        <f>O200*H200</f>
        <v>0</v>
      </c>
      <c r="Q200" s="191">
        <v>1.8E-3</v>
      </c>
      <c r="R200" s="191">
        <f>Q200*H200</f>
        <v>1.8E-3</v>
      </c>
      <c r="S200" s="191">
        <v>0</v>
      </c>
      <c r="T200" s="192">
        <f>S200*H200</f>
        <v>0</v>
      </c>
      <c r="AR200" s="24" t="s">
        <v>293</v>
      </c>
      <c r="AT200" s="24" t="s">
        <v>141</v>
      </c>
      <c r="AU200" s="24" t="s">
        <v>84</v>
      </c>
      <c r="AY200" s="24" t="s">
        <v>139</v>
      </c>
      <c r="BE200" s="193">
        <f>IF(N200="základní",J200,0)</f>
        <v>0</v>
      </c>
      <c r="BF200" s="193">
        <f>IF(N200="snížená",J200,0)</f>
        <v>0</v>
      </c>
      <c r="BG200" s="193">
        <f>IF(N200="zákl. přenesená",J200,0)</f>
        <v>0</v>
      </c>
      <c r="BH200" s="193">
        <f>IF(N200="sníž. přenesená",J200,0)</f>
        <v>0</v>
      </c>
      <c r="BI200" s="193">
        <f>IF(N200="nulová",J200,0)</f>
        <v>0</v>
      </c>
      <c r="BJ200" s="24" t="s">
        <v>82</v>
      </c>
      <c r="BK200" s="193">
        <f>ROUND(I200*H200,2)</f>
        <v>0</v>
      </c>
      <c r="BL200" s="24" t="s">
        <v>293</v>
      </c>
      <c r="BM200" s="24" t="s">
        <v>1056</v>
      </c>
    </row>
    <row r="201" spans="2:65" s="1" customFormat="1" ht="13.5">
      <c r="B201" s="41"/>
      <c r="D201" s="194" t="s">
        <v>146</v>
      </c>
      <c r="F201" s="195" t="s">
        <v>1055</v>
      </c>
      <c r="I201" s="196"/>
      <c r="L201" s="41"/>
      <c r="M201" s="197"/>
      <c r="N201" s="42"/>
      <c r="O201" s="42"/>
      <c r="P201" s="42"/>
      <c r="Q201" s="42"/>
      <c r="R201" s="42"/>
      <c r="S201" s="42"/>
      <c r="T201" s="70"/>
      <c r="AT201" s="24" t="s">
        <v>146</v>
      </c>
      <c r="AU201" s="24" t="s">
        <v>84</v>
      </c>
    </row>
    <row r="202" spans="2:65" s="1" customFormat="1" ht="22.5" customHeight="1">
      <c r="B202" s="181"/>
      <c r="C202" s="182" t="s">
        <v>513</v>
      </c>
      <c r="D202" s="182" t="s">
        <v>141</v>
      </c>
      <c r="E202" s="183" t="s">
        <v>1057</v>
      </c>
      <c r="F202" s="184" t="s">
        <v>1058</v>
      </c>
      <c r="G202" s="185" t="s">
        <v>924</v>
      </c>
      <c r="H202" s="186">
        <v>1</v>
      </c>
      <c r="I202" s="187"/>
      <c r="J202" s="188">
        <f>ROUND(I202*H202,2)</f>
        <v>0</v>
      </c>
      <c r="K202" s="184" t="s">
        <v>201</v>
      </c>
      <c r="L202" s="41"/>
      <c r="M202" s="189" t="s">
        <v>5</v>
      </c>
      <c r="N202" s="190" t="s">
        <v>47</v>
      </c>
      <c r="O202" s="42"/>
      <c r="P202" s="191">
        <f>O202*H202</f>
        <v>0</v>
      </c>
      <c r="Q202" s="191">
        <v>1.8400000000000001E-3</v>
      </c>
      <c r="R202" s="191">
        <f>Q202*H202</f>
        <v>1.8400000000000001E-3</v>
      </c>
      <c r="S202" s="191">
        <v>0</v>
      </c>
      <c r="T202" s="192">
        <f>S202*H202</f>
        <v>0</v>
      </c>
      <c r="AR202" s="24" t="s">
        <v>293</v>
      </c>
      <c r="AT202" s="24" t="s">
        <v>141</v>
      </c>
      <c r="AU202" s="24" t="s">
        <v>84</v>
      </c>
      <c r="AY202" s="24" t="s">
        <v>139</v>
      </c>
      <c r="BE202" s="193">
        <f>IF(N202="základní",J202,0)</f>
        <v>0</v>
      </c>
      <c r="BF202" s="193">
        <f>IF(N202="snížená",J202,0)</f>
        <v>0</v>
      </c>
      <c r="BG202" s="193">
        <f>IF(N202="zákl. přenesená",J202,0)</f>
        <v>0</v>
      </c>
      <c r="BH202" s="193">
        <f>IF(N202="sníž. přenesená",J202,0)</f>
        <v>0</v>
      </c>
      <c r="BI202" s="193">
        <f>IF(N202="nulová",J202,0)</f>
        <v>0</v>
      </c>
      <c r="BJ202" s="24" t="s">
        <v>82</v>
      </c>
      <c r="BK202" s="193">
        <f>ROUND(I202*H202,2)</f>
        <v>0</v>
      </c>
      <c r="BL202" s="24" t="s">
        <v>293</v>
      </c>
      <c r="BM202" s="24" t="s">
        <v>1059</v>
      </c>
    </row>
    <row r="203" spans="2:65" s="1" customFormat="1" ht="13.5">
      <c r="B203" s="41"/>
      <c r="D203" s="194" t="s">
        <v>146</v>
      </c>
      <c r="F203" s="195" t="s">
        <v>1058</v>
      </c>
      <c r="I203" s="196"/>
      <c r="L203" s="41"/>
      <c r="M203" s="197"/>
      <c r="N203" s="42"/>
      <c r="O203" s="42"/>
      <c r="P203" s="42"/>
      <c r="Q203" s="42"/>
      <c r="R203" s="42"/>
      <c r="S203" s="42"/>
      <c r="T203" s="70"/>
      <c r="AT203" s="24" t="s">
        <v>146</v>
      </c>
      <c r="AU203" s="24" t="s">
        <v>84</v>
      </c>
    </row>
    <row r="204" spans="2:65" s="1" customFormat="1" ht="22.5" customHeight="1">
      <c r="B204" s="181"/>
      <c r="C204" s="182" t="s">
        <v>520</v>
      </c>
      <c r="D204" s="182" t="s">
        <v>141</v>
      </c>
      <c r="E204" s="183" t="s">
        <v>1060</v>
      </c>
      <c r="F204" s="184" t="s">
        <v>1061</v>
      </c>
      <c r="G204" s="185" t="s">
        <v>210</v>
      </c>
      <c r="H204" s="186">
        <v>1</v>
      </c>
      <c r="I204" s="187"/>
      <c r="J204" s="188">
        <f>ROUND(I204*H204,2)</f>
        <v>0</v>
      </c>
      <c r="K204" s="184" t="s">
        <v>201</v>
      </c>
      <c r="L204" s="41"/>
      <c r="M204" s="189" t="s">
        <v>5</v>
      </c>
      <c r="N204" s="190" t="s">
        <v>47</v>
      </c>
      <c r="O204" s="42"/>
      <c r="P204" s="191">
        <f>O204*H204</f>
        <v>0</v>
      </c>
      <c r="Q204" s="191">
        <v>2.3000000000000001E-4</v>
      </c>
      <c r="R204" s="191">
        <f>Q204*H204</f>
        <v>2.3000000000000001E-4</v>
      </c>
      <c r="S204" s="191">
        <v>0</v>
      </c>
      <c r="T204" s="192">
        <f>S204*H204</f>
        <v>0</v>
      </c>
      <c r="AR204" s="24" t="s">
        <v>293</v>
      </c>
      <c r="AT204" s="24" t="s">
        <v>141</v>
      </c>
      <c r="AU204" s="24" t="s">
        <v>84</v>
      </c>
      <c r="AY204" s="24" t="s">
        <v>139</v>
      </c>
      <c r="BE204" s="193">
        <f>IF(N204="základní",J204,0)</f>
        <v>0</v>
      </c>
      <c r="BF204" s="193">
        <f>IF(N204="snížená",J204,0)</f>
        <v>0</v>
      </c>
      <c r="BG204" s="193">
        <f>IF(N204="zákl. přenesená",J204,0)</f>
        <v>0</v>
      </c>
      <c r="BH204" s="193">
        <f>IF(N204="sníž. přenesená",J204,0)</f>
        <v>0</v>
      </c>
      <c r="BI204" s="193">
        <f>IF(N204="nulová",J204,0)</f>
        <v>0</v>
      </c>
      <c r="BJ204" s="24" t="s">
        <v>82</v>
      </c>
      <c r="BK204" s="193">
        <f>ROUND(I204*H204,2)</f>
        <v>0</v>
      </c>
      <c r="BL204" s="24" t="s">
        <v>293</v>
      </c>
      <c r="BM204" s="24" t="s">
        <v>1062</v>
      </c>
    </row>
    <row r="205" spans="2:65" s="1" customFormat="1" ht="13.5">
      <c r="B205" s="41"/>
      <c r="D205" s="194" t="s">
        <v>146</v>
      </c>
      <c r="F205" s="195" t="s">
        <v>1063</v>
      </c>
      <c r="I205" s="196"/>
      <c r="L205" s="41"/>
      <c r="M205" s="197"/>
      <c r="N205" s="42"/>
      <c r="O205" s="42"/>
      <c r="P205" s="42"/>
      <c r="Q205" s="42"/>
      <c r="R205" s="42"/>
      <c r="S205" s="42"/>
      <c r="T205" s="70"/>
      <c r="AT205" s="24" t="s">
        <v>146</v>
      </c>
      <c r="AU205" s="24" t="s">
        <v>84</v>
      </c>
    </row>
    <row r="206" spans="2:65" s="1" customFormat="1" ht="22.5" customHeight="1">
      <c r="B206" s="181"/>
      <c r="C206" s="182" t="s">
        <v>530</v>
      </c>
      <c r="D206" s="182" t="s">
        <v>141</v>
      </c>
      <c r="E206" s="183" t="s">
        <v>1064</v>
      </c>
      <c r="F206" s="184" t="s">
        <v>1065</v>
      </c>
      <c r="G206" s="185" t="s">
        <v>215</v>
      </c>
      <c r="H206" s="186">
        <v>8.6999999999999994E-2</v>
      </c>
      <c r="I206" s="187"/>
      <c r="J206" s="188">
        <f>ROUND(I206*H206,2)</f>
        <v>0</v>
      </c>
      <c r="K206" s="184" t="s">
        <v>201</v>
      </c>
      <c r="L206" s="41"/>
      <c r="M206" s="189" t="s">
        <v>5</v>
      </c>
      <c r="N206" s="190" t="s">
        <v>47</v>
      </c>
      <c r="O206" s="42"/>
      <c r="P206" s="191">
        <f>O206*H206</f>
        <v>0</v>
      </c>
      <c r="Q206" s="191">
        <v>0</v>
      </c>
      <c r="R206" s="191">
        <f>Q206*H206</f>
        <v>0</v>
      </c>
      <c r="S206" s="191">
        <v>0</v>
      </c>
      <c r="T206" s="192">
        <f>S206*H206</f>
        <v>0</v>
      </c>
      <c r="AR206" s="24" t="s">
        <v>293</v>
      </c>
      <c r="AT206" s="24" t="s">
        <v>141</v>
      </c>
      <c r="AU206" s="24" t="s">
        <v>84</v>
      </c>
      <c r="AY206" s="24" t="s">
        <v>139</v>
      </c>
      <c r="BE206" s="193">
        <f>IF(N206="základní",J206,0)</f>
        <v>0</v>
      </c>
      <c r="BF206" s="193">
        <f>IF(N206="snížená",J206,0)</f>
        <v>0</v>
      </c>
      <c r="BG206" s="193">
        <f>IF(N206="zákl. přenesená",J206,0)</f>
        <v>0</v>
      </c>
      <c r="BH206" s="193">
        <f>IF(N206="sníž. přenesená",J206,0)</f>
        <v>0</v>
      </c>
      <c r="BI206" s="193">
        <f>IF(N206="nulová",J206,0)</f>
        <v>0</v>
      </c>
      <c r="BJ206" s="24" t="s">
        <v>82</v>
      </c>
      <c r="BK206" s="193">
        <f>ROUND(I206*H206,2)</f>
        <v>0</v>
      </c>
      <c r="BL206" s="24" t="s">
        <v>293</v>
      </c>
      <c r="BM206" s="24" t="s">
        <v>1066</v>
      </c>
    </row>
    <row r="207" spans="2:65" s="1" customFormat="1" ht="27">
      <c r="B207" s="41"/>
      <c r="D207" s="198" t="s">
        <v>146</v>
      </c>
      <c r="F207" s="199" t="s">
        <v>1067</v>
      </c>
      <c r="I207" s="196"/>
      <c r="L207" s="41"/>
      <c r="M207" s="197"/>
      <c r="N207" s="42"/>
      <c r="O207" s="42"/>
      <c r="P207" s="42"/>
      <c r="Q207" s="42"/>
      <c r="R207" s="42"/>
      <c r="S207" s="42"/>
      <c r="T207" s="70"/>
      <c r="AT207" s="24" t="s">
        <v>146</v>
      </c>
      <c r="AU207" s="24" t="s">
        <v>84</v>
      </c>
    </row>
    <row r="208" spans="2:65" s="11" customFormat="1" ht="29.85" customHeight="1">
      <c r="B208" s="167"/>
      <c r="D208" s="178" t="s">
        <v>75</v>
      </c>
      <c r="E208" s="179" t="s">
        <v>1068</v>
      </c>
      <c r="F208" s="179" t="s">
        <v>1069</v>
      </c>
      <c r="I208" s="170"/>
      <c r="J208" s="180">
        <f>BK208</f>
        <v>0</v>
      </c>
      <c r="L208" s="167"/>
      <c r="M208" s="172"/>
      <c r="N208" s="173"/>
      <c r="O208" s="173"/>
      <c r="P208" s="174">
        <f>SUM(P209:P212)</f>
        <v>0</v>
      </c>
      <c r="Q208" s="173"/>
      <c r="R208" s="174">
        <f>SUM(R209:R212)</f>
        <v>9.1999999999999998E-3</v>
      </c>
      <c r="S208" s="173"/>
      <c r="T208" s="175">
        <f>SUM(T209:T212)</f>
        <v>0</v>
      </c>
      <c r="AR208" s="168" t="s">
        <v>84</v>
      </c>
      <c r="AT208" s="176" t="s">
        <v>75</v>
      </c>
      <c r="AU208" s="176" t="s">
        <v>82</v>
      </c>
      <c r="AY208" s="168" t="s">
        <v>139</v>
      </c>
      <c r="BK208" s="177">
        <f>SUM(BK209:BK212)</f>
        <v>0</v>
      </c>
    </row>
    <row r="209" spans="2:65" s="1" customFormat="1" ht="31.5" customHeight="1">
      <c r="B209" s="181"/>
      <c r="C209" s="182" t="s">
        <v>539</v>
      </c>
      <c r="D209" s="182" t="s">
        <v>141</v>
      </c>
      <c r="E209" s="183" t="s">
        <v>1070</v>
      </c>
      <c r="F209" s="184" t="s">
        <v>1071</v>
      </c>
      <c r="G209" s="185" t="s">
        <v>924</v>
      </c>
      <c r="H209" s="186">
        <v>1</v>
      </c>
      <c r="I209" s="187"/>
      <c r="J209" s="188">
        <f>ROUND(I209*H209,2)</f>
        <v>0</v>
      </c>
      <c r="K209" s="184" t="s">
        <v>201</v>
      </c>
      <c r="L209" s="41"/>
      <c r="M209" s="189" t="s">
        <v>5</v>
      </c>
      <c r="N209" s="190" t="s">
        <v>47</v>
      </c>
      <c r="O209" s="42"/>
      <c r="P209" s="191">
        <f>O209*H209</f>
        <v>0</v>
      </c>
      <c r="Q209" s="191">
        <v>9.1999999999999998E-3</v>
      </c>
      <c r="R209" s="191">
        <f>Q209*H209</f>
        <v>9.1999999999999998E-3</v>
      </c>
      <c r="S209" s="191">
        <v>0</v>
      </c>
      <c r="T209" s="192">
        <f>S209*H209</f>
        <v>0</v>
      </c>
      <c r="AR209" s="24" t="s">
        <v>293</v>
      </c>
      <c r="AT209" s="24" t="s">
        <v>141</v>
      </c>
      <c r="AU209" s="24" t="s">
        <v>84</v>
      </c>
      <c r="AY209" s="24" t="s">
        <v>139</v>
      </c>
      <c r="BE209" s="193">
        <f>IF(N209="základní",J209,0)</f>
        <v>0</v>
      </c>
      <c r="BF209" s="193">
        <f>IF(N209="snížená",J209,0)</f>
        <v>0</v>
      </c>
      <c r="BG209" s="193">
        <f>IF(N209="zákl. přenesená",J209,0)</f>
        <v>0</v>
      </c>
      <c r="BH209" s="193">
        <f>IF(N209="sníž. přenesená",J209,0)</f>
        <v>0</v>
      </c>
      <c r="BI209" s="193">
        <f>IF(N209="nulová",J209,0)</f>
        <v>0</v>
      </c>
      <c r="BJ209" s="24" t="s">
        <v>82</v>
      </c>
      <c r="BK209" s="193">
        <f>ROUND(I209*H209,2)</f>
        <v>0</v>
      </c>
      <c r="BL209" s="24" t="s">
        <v>293</v>
      </c>
      <c r="BM209" s="24" t="s">
        <v>1072</v>
      </c>
    </row>
    <row r="210" spans="2:65" s="1" customFormat="1" ht="27">
      <c r="B210" s="41"/>
      <c r="D210" s="194" t="s">
        <v>146</v>
      </c>
      <c r="F210" s="195" t="s">
        <v>1073</v>
      </c>
      <c r="I210" s="196"/>
      <c r="L210" s="41"/>
      <c r="M210" s="197"/>
      <c r="N210" s="42"/>
      <c r="O210" s="42"/>
      <c r="P210" s="42"/>
      <c r="Q210" s="42"/>
      <c r="R210" s="42"/>
      <c r="S210" s="42"/>
      <c r="T210" s="70"/>
      <c r="AT210" s="24" t="s">
        <v>146</v>
      </c>
      <c r="AU210" s="24" t="s">
        <v>84</v>
      </c>
    </row>
    <row r="211" spans="2:65" s="1" customFormat="1" ht="22.5" customHeight="1">
      <c r="B211" s="181"/>
      <c r="C211" s="182" t="s">
        <v>544</v>
      </c>
      <c r="D211" s="182" t="s">
        <v>141</v>
      </c>
      <c r="E211" s="183" t="s">
        <v>1074</v>
      </c>
      <c r="F211" s="184" t="s">
        <v>1075</v>
      </c>
      <c r="G211" s="185" t="s">
        <v>215</v>
      </c>
      <c r="H211" s="186">
        <v>8.9999999999999993E-3</v>
      </c>
      <c r="I211" s="187"/>
      <c r="J211" s="188">
        <f>ROUND(I211*H211,2)</f>
        <v>0</v>
      </c>
      <c r="K211" s="184" t="s">
        <v>201</v>
      </c>
      <c r="L211" s="41"/>
      <c r="M211" s="189" t="s">
        <v>5</v>
      </c>
      <c r="N211" s="190" t="s">
        <v>47</v>
      </c>
      <c r="O211" s="42"/>
      <c r="P211" s="191">
        <f>O211*H211</f>
        <v>0</v>
      </c>
      <c r="Q211" s="191">
        <v>0</v>
      </c>
      <c r="R211" s="191">
        <f>Q211*H211</f>
        <v>0</v>
      </c>
      <c r="S211" s="191">
        <v>0</v>
      </c>
      <c r="T211" s="192">
        <f>S211*H211</f>
        <v>0</v>
      </c>
      <c r="AR211" s="24" t="s">
        <v>293</v>
      </c>
      <c r="AT211" s="24" t="s">
        <v>141</v>
      </c>
      <c r="AU211" s="24" t="s">
        <v>84</v>
      </c>
      <c r="AY211" s="24" t="s">
        <v>139</v>
      </c>
      <c r="BE211" s="193">
        <f>IF(N211="základní",J211,0)</f>
        <v>0</v>
      </c>
      <c r="BF211" s="193">
        <f>IF(N211="snížená",J211,0)</f>
        <v>0</v>
      </c>
      <c r="BG211" s="193">
        <f>IF(N211="zákl. přenesená",J211,0)</f>
        <v>0</v>
      </c>
      <c r="BH211" s="193">
        <f>IF(N211="sníž. přenesená",J211,0)</f>
        <v>0</v>
      </c>
      <c r="BI211" s="193">
        <f>IF(N211="nulová",J211,0)</f>
        <v>0</v>
      </c>
      <c r="BJ211" s="24" t="s">
        <v>82</v>
      </c>
      <c r="BK211" s="193">
        <f>ROUND(I211*H211,2)</f>
        <v>0</v>
      </c>
      <c r="BL211" s="24" t="s">
        <v>293</v>
      </c>
      <c r="BM211" s="24" t="s">
        <v>1076</v>
      </c>
    </row>
    <row r="212" spans="2:65" s="1" customFormat="1" ht="27">
      <c r="B212" s="41"/>
      <c r="D212" s="198" t="s">
        <v>146</v>
      </c>
      <c r="F212" s="199" t="s">
        <v>1077</v>
      </c>
      <c r="I212" s="196"/>
      <c r="L212" s="41"/>
      <c r="M212" s="200"/>
      <c r="N212" s="201"/>
      <c r="O212" s="201"/>
      <c r="P212" s="201"/>
      <c r="Q212" s="201"/>
      <c r="R212" s="201"/>
      <c r="S212" s="201"/>
      <c r="T212" s="202"/>
      <c r="AT212" s="24" t="s">
        <v>146</v>
      </c>
      <c r="AU212" s="24" t="s">
        <v>84</v>
      </c>
    </row>
    <row r="213" spans="2:65" s="1" customFormat="1" ht="6.95" customHeight="1">
      <c r="B213" s="56"/>
      <c r="C213" s="57"/>
      <c r="D213" s="57"/>
      <c r="E213" s="57"/>
      <c r="F213" s="57"/>
      <c r="G213" s="57"/>
      <c r="H213" s="57"/>
      <c r="I213" s="134"/>
      <c r="J213" s="57"/>
      <c r="K213" s="57"/>
      <c r="L213" s="41"/>
    </row>
  </sheetData>
  <autoFilter ref="C86:K212"/>
  <mergeCells count="12">
    <mergeCell ref="G1:H1"/>
    <mergeCell ref="L2:V2"/>
    <mergeCell ref="E49:H49"/>
    <mergeCell ref="E51:H51"/>
    <mergeCell ref="E75:H75"/>
    <mergeCell ref="E77:H77"/>
    <mergeCell ref="E79:H79"/>
    <mergeCell ref="E7:H7"/>
    <mergeCell ref="E9:H9"/>
    <mergeCell ref="E11:H11"/>
    <mergeCell ref="E26:H26"/>
    <mergeCell ref="E47:H47"/>
  </mergeCells>
  <hyperlinks>
    <hyperlink ref="F1:G1" location="C2" display="1) Krycí list soupisu"/>
    <hyperlink ref="G1:H1" location="C58" display="2) Rekapitulace"/>
    <hyperlink ref="J1" location="C86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85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6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1"/>
      <c r="B1" s="107"/>
      <c r="C1" s="107"/>
      <c r="D1" s="108" t="s">
        <v>1</v>
      </c>
      <c r="E1" s="107"/>
      <c r="F1" s="109" t="s">
        <v>105</v>
      </c>
      <c r="G1" s="373" t="s">
        <v>106</v>
      </c>
      <c r="H1" s="373"/>
      <c r="I1" s="110"/>
      <c r="J1" s="109" t="s">
        <v>107</v>
      </c>
      <c r="K1" s="108" t="s">
        <v>108</v>
      </c>
      <c r="L1" s="109" t="s">
        <v>109</v>
      </c>
      <c r="M1" s="109"/>
      <c r="N1" s="109"/>
      <c r="O1" s="109"/>
      <c r="P1" s="109"/>
      <c r="Q1" s="109"/>
      <c r="R1" s="109"/>
      <c r="S1" s="109"/>
      <c r="T1" s="109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>
      <c r="L2" s="364" t="s">
        <v>8</v>
      </c>
      <c r="M2" s="365"/>
      <c r="N2" s="365"/>
      <c r="O2" s="365"/>
      <c r="P2" s="365"/>
      <c r="Q2" s="365"/>
      <c r="R2" s="365"/>
      <c r="S2" s="365"/>
      <c r="T2" s="365"/>
      <c r="U2" s="365"/>
      <c r="V2" s="365"/>
      <c r="AT2" s="24" t="s">
        <v>103</v>
      </c>
    </row>
    <row r="3" spans="1:70" ht="6.95" customHeight="1">
      <c r="B3" s="25"/>
      <c r="C3" s="26"/>
      <c r="D3" s="26"/>
      <c r="E3" s="26"/>
      <c r="F3" s="26"/>
      <c r="G3" s="26"/>
      <c r="H3" s="26"/>
      <c r="I3" s="111"/>
      <c r="J3" s="26"/>
      <c r="K3" s="27"/>
      <c r="AT3" s="24" t="s">
        <v>84</v>
      </c>
    </row>
    <row r="4" spans="1:70" ht="36.950000000000003" customHeight="1">
      <c r="B4" s="28"/>
      <c r="C4" s="29"/>
      <c r="D4" s="30" t="s">
        <v>110</v>
      </c>
      <c r="E4" s="29"/>
      <c r="F4" s="29"/>
      <c r="G4" s="29"/>
      <c r="H4" s="29"/>
      <c r="I4" s="112"/>
      <c r="J4" s="29"/>
      <c r="K4" s="31"/>
      <c r="M4" s="32" t="s">
        <v>13</v>
      </c>
      <c r="AT4" s="24" t="s">
        <v>6</v>
      </c>
    </row>
    <row r="5" spans="1:70" ht="6.95" customHeight="1">
      <c r="B5" s="28"/>
      <c r="C5" s="29"/>
      <c r="D5" s="29"/>
      <c r="E5" s="29"/>
      <c r="F5" s="29"/>
      <c r="G5" s="29"/>
      <c r="H5" s="29"/>
      <c r="I5" s="112"/>
      <c r="J5" s="29"/>
      <c r="K5" s="31"/>
    </row>
    <row r="6" spans="1:70">
      <c r="B6" s="28"/>
      <c r="C6" s="29"/>
      <c r="D6" s="37" t="s">
        <v>19</v>
      </c>
      <c r="E6" s="29"/>
      <c r="F6" s="29"/>
      <c r="G6" s="29"/>
      <c r="H6" s="29"/>
      <c r="I6" s="112"/>
      <c r="J6" s="29"/>
      <c r="K6" s="31"/>
    </row>
    <row r="7" spans="1:70" ht="22.5" customHeight="1">
      <c r="B7" s="28"/>
      <c r="C7" s="29"/>
      <c r="D7" s="29"/>
      <c r="E7" s="366" t="str">
        <f>'Rekapitulace stavby'!K6</f>
        <v>Zřízení klubovny ve vstupním vestibulu sportovní haly</v>
      </c>
      <c r="F7" s="367"/>
      <c r="G7" s="367"/>
      <c r="H7" s="367"/>
      <c r="I7" s="112"/>
      <c r="J7" s="29"/>
      <c r="K7" s="31"/>
    </row>
    <row r="8" spans="1:70">
      <c r="B8" s="28"/>
      <c r="C8" s="29"/>
      <c r="D8" s="37" t="s">
        <v>111</v>
      </c>
      <c r="E8" s="29"/>
      <c r="F8" s="29"/>
      <c r="G8" s="29"/>
      <c r="H8" s="29"/>
      <c r="I8" s="112"/>
      <c r="J8" s="29"/>
      <c r="K8" s="31"/>
    </row>
    <row r="9" spans="1:70" s="1" customFormat="1" ht="22.5" customHeight="1">
      <c r="B9" s="41"/>
      <c r="C9" s="42"/>
      <c r="D9" s="42"/>
      <c r="E9" s="366" t="s">
        <v>176</v>
      </c>
      <c r="F9" s="368"/>
      <c r="G9" s="368"/>
      <c r="H9" s="368"/>
      <c r="I9" s="113"/>
      <c r="J9" s="42"/>
      <c r="K9" s="45"/>
    </row>
    <row r="10" spans="1:70" s="1" customFormat="1">
      <c r="B10" s="41"/>
      <c r="C10" s="42"/>
      <c r="D10" s="37" t="s">
        <v>113</v>
      </c>
      <c r="E10" s="42"/>
      <c r="F10" s="42"/>
      <c r="G10" s="42"/>
      <c r="H10" s="42"/>
      <c r="I10" s="113"/>
      <c r="J10" s="42"/>
      <c r="K10" s="45"/>
    </row>
    <row r="11" spans="1:70" s="1" customFormat="1" ht="36.950000000000003" customHeight="1">
      <c r="B11" s="41"/>
      <c r="C11" s="42"/>
      <c r="D11" s="42"/>
      <c r="E11" s="369" t="s">
        <v>1078</v>
      </c>
      <c r="F11" s="368"/>
      <c r="G11" s="368"/>
      <c r="H11" s="368"/>
      <c r="I11" s="113"/>
      <c r="J11" s="42"/>
      <c r="K11" s="45"/>
    </row>
    <row r="12" spans="1:70" s="1" customFormat="1" ht="13.5">
      <c r="B12" s="41"/>
      <c r="C12" s="42"/>
      <c r="D12" s="42"/>
      <c r="E12" s="42"/>
      <c r="F12" s="42"/>
      <c r="G12" s="42"/>
      <c r="H12" s="42"/>
      <c r="I12" s="113"/>
      <c r="J12" s="42"/>
      <c r="K12" s="45"/>
    </row>
    <row r="13" spans="1:70" s="1" customFormat="1" ht="14.45" customHeight="1">
      <c r="B13" s="41"/>
      <c r="C13" s="42"/>
      <c r="D13" s="37" t="s">
        <v>21</v>
      </c>
      <c r="E13" s="42"/>
      <c r="F13" s="35" t="s">
        <v>104</v>
      </c>
      <c r="G13" s="42"/>
      <c r="H13" s="42"/>
      <c r="I13" s="114" t="s">
        <v>23</v>
      </c>
      <c r="J13" s="35" t="s">
        <v>5</v>
      </c>
      <c r="K13" s="45"/>
    </row>
    <row r="14" spans="1:70" s="1" customFormat="1" ht="14.45" customHeight="1">
      <c r="B14" s="41"/>
      <c r="C14" s="42"/>
      <c r="D14" s="37" t="s">
        <v>24</v>
      </c>
      <c r="E14" s="42"/>
      <c r="F14" s="35" t="s">
        <v>25</v>
      </c>
      <c r="G14" s="42"/>
      <c r="H14" s="42"/>
      <c r="I14" s="114" t="s">
        <v>26</v>
      </c>
      <c r="J14" s="115" t="str">
        <f>'Rekapitulace stavby'!AN8</f>
        <v>4.4.2017</v>
      </c>
      <c r="K14" s="45"/>
    </row>
    <row r="15" spans="1:70" s="1" customFormat="1" ht="10.9" customHeight="1">
      <c r="B15" s="41"/>
      <c r="C15" s="42"/>
      <c r="D15" s="42"/>
      <c r="E15" s="42"/>
      <c r="F15" s="42"/>
      <c r="G15" s="42"/>
      <c r="H15" s="42"/>
      <c r="I15" s="113"/>
      <c r="J15" s="42"/>
      <c r="K15" s="45"/>
    </row>
    <row r="16" spans="1:70" s="1" customFormat="1" ht="14.45" customHeight="1">
      <c r="B16" s="41"/>
      <c r="C16" s="42"/>
      <c r="D16" s="37" t="s">
        <v>28</v>
      </c>
      <c r="E16" s="42"/>
      <c r="F16" s="42"/>
      <c r="G16" s="42"/>
      <c r="H16" s="42"/>
      <c r="I16" s="114" t="s">
        <v>29</v>
      </c>
      <c r="J16" s="35" t="s">
        <v>30</v>
      </c>
      <c r="K16" s="45"/>
    </row>
    <row r="17" spans="2:11" s="1" customFormat="1" ht="18" customHeight="1">
      <c r="B17" s="41"/>
      <c r="C17" s="42"/>
      <c r="D17" s="42"/>
      <c r="E17" s="35" t="s">
        <v>31</v>
      </c>
      <c r="F17" s="42"/>
      <c r="G17" s="42"/>
      <c r="H17" s="42"/>
      <c r="I17" s="114" t="s">
        <v>32</v>
      </c>
      <c r="J17" s="35" t="s">
        <v>5</v>
      </c>
      <c r="K17" s="45"/>
    </row>
    <row r="18" spans="2:11" s="1" customFormat="1" ht="6.95" customHeight="1">
      <c r="B18" s="41"/>
      <c r="C18" s="42"/>
      <c r="D18" s="42"/>
      <c r="E18" s="42"/>
      <c r="F18" s="42"/>
      <c r="G18" s="42"/>
      <c r="H18" s="42"/>
      <c r="I18" s="113"/>
      <c r="J18" s="42"/>
      <c r="K18" s="45"/>
    </row>
    <row r="19" spans="2:11" s="1" customFormat="1" ht="14.45" customHeight="1">
      <c r="B19" s="41"/>
      <c r="C19" s="42"/>
      <c r="D19" s="37" t="s">
        <v>33</v>
      </c>
      <c r="E19" s="42"/>
      <c r="F19" s="42"/>
      <c r="G19" s="42"/>
      <c r="H19" s="42"/>
      <c r="I19" s="114" t="s">
        <v>29</v>
      </c>
      <c r="J19" s="35" t="str">
        <f>IF('Rekapitulace stavby'!AN13="Vyplň údaj","",IF('Rekapitulace stavby'!AN13="","",'Rekapitulace stavby'!AN13))</f>
        <v/>
      </c>
      <c r="K19" s="45"/>
    </row>
    <row r="20" spans="2:11" s="1" customFormat="1" ht="18" customHeight="1">
      <c r="B20" s="41"/>
      <c r="C20" s="42"/>
      <c r="D20" s="42"/>
      <c r="E20" s="35" t="str">
        <f>IF('Rekapitulace stavby'!E14="Vyplň údaj","",IF('Rekapitulace stavby'!E14="","",'Rekapitulace stavby'!E14))</f>
        <v/>
      </c>
      <c r="F20" s="42"/>
      <c r="G20" s="42"/>
      <c r="H20" s="42"/>
      <c r="I20" s="114" t="s">
        <v>32</v>
      </c>
      <c r="J20" s="35" t="str">
        <f>IF('Rekapitulace stavby'!AN14="Vyplň údaj","",IF('Rekapitulace stavby'!AN14="","",'Rekapitulace stavby'!AN14))</f>
        <v/>
      </c>
      <c r="K20" s="45"/>
    </row>
    <row r="21" spans="2:11" s="1" customFormat="1" ht="6.95" customHeight="1">
      <c r="B21" s="41"/>
      <c r="C21" s="42"/>
      <c r="D21" s="42"/>
      <c r="E21" s="42"/>
      <c r="F21" s="42"/>
      <c r="G21" s="42"/>
      <c r="H21" s="42"/>
      <c r="I21" s="113"/>
      <c r="J21" s="42"/>
      <c r="K21" s="45"/>
    </row>
    <row r="22" spans="2:11" s="1" customFormat="1" ht="14.45" customHeight="1">
      <c r="B22" s="41"/>
      <c r="C22" s="42"/>
      <c r="D22" s="37" t="s">
        <v>35</v>
      </c>
      <c r="E22" s="42"/>
      <c r="F22" s="42"/>
      <c r="G22" s="42"/>
      <c r="H22" s="42"/>
      <c r="I22" s="114" t="s">
        <v>29</v>
      </c>
      <c r="J22" s="35" t="s">
        <v>36</v>
      </c>
      <c r="K22" s="45"/>
    </row>
    <row r="23" spans="2:11" s="1" customFormat="1" ht="18" customHeight="1">
      <c r="B23" s="41"/>
      <c r="C23" s="42"/>
      <c r="D23" s="42"/>
      <c r="E23" s="35" t="s">
        <v>37</v>
      </c>
      <c r="F23" s="42"/>
      <c r="G23" s="42"/>
      <c r="H23" s="42"/>
      <c r="I23" s="114" t="s">
        <v>32</v>
      </c>
      <c r="J23" s="35" t="s">
        <v>38</v>
      </c>
      <c r="K23" s="45"/>
    </row>
    <row r="24" spans="2:11" s="1" customFormat="1" ht="6.95" customHeight="1">
      <c r="B24" s="41"/>
      <c r="C24" s="42"/>
      <c r="D24" s="42"/>
      <c r="E24" s="42"/>
      <c r="F24" s="42"/>
      <c r="G24" s="42"/>
      <c r="H24" s="42"/>
      <c r="I24" s="113"/>
      <c r="J24" s="42"/>
      <c r="K24" s="45"/>
    </row>
    <row r="25" spans="2:11" s="1" customFormat="1" ht="14.45" customHeight="1">
      <c r="B25" s="41"/>
      <c r="C25" s="42"/>
      <c r="D25" s="37" t="s">
        <v>40</v>
      </c>
      <c r="E25" s="42"/>
      <c r="F25" s="42"/>
      <c r="G25" s="42"/>
      <c r="H25" s="42"/>
      <c r="I25" s="113"/>
      <c r="J25" s="42"/>
      <c r="K25" s="45"/>
    </row>
    <row r="26" spans="2:11" s="7" customFormat="1" ht="348" customHeight="1">
      <c r="B26" s="116"/>
      <c r="C26" s="117"/>
      <c r="D26" s="117"/>
      <c r="E26" s="332" t="s">
        <v>798</v>
      </c>
      <c r="F26" s="332"/>
      <c r="G26" s="332"/>
      <c r="H26" s="332"/>
      <c r="I26" s="118"/>
      <c r="J26" s="117"/>
      <c r="K26" s="119"/>
    </row>
    <row r="27" spans="2:11" s="1" customFormat="1" ht="6.95" customHeight="1">
      <c r="B27" s="41"/>
      <c r="C27" s="42"/>
      <c r="D27" s="42"/>
      <c r="E27" s="42"/>
      <c r="F27" s="42"/>
      <c r="G27" s="42"/>
      <c r="H27" s="42"/>
      <c r="I27" s="113"/>
      <c r="J27" s="42"/>
      <c r="K27" s="45"/>
    </row>
    <row r="28" spans="2:11" s="1" customFormat="1" ht="6.95" customHeight="1">
      <c r="B28" s="41"/>
      <c r="C28" s="42"/>
      <c r="D28" s="68"/>
      <c r="E28" s="68"/>
      <c r="F28" s="68"/>
      <c r="G28" s="68"/>
      <c r="H28" s="68"/>
      <c r="I28" s="120"/>
      <c r="J28" s="68"/>
      <c r="K28" s="121"/>
    </row>
    <row r="29" spans="2:11" s="1" customFormat="1" ht="25.35" customHeight="1">
      <c r="B29" s="41"/>
      <c r="C29" s="42"/>
      <c r="D29" s="122" t="s">
        <v>42</v>
      </c>
      <c r="E29" s="42"/>
      <c r="F29" s="42"/>
      <c r="G29" s="42"/>
      <c r="H29" s="42"/>
      <c r="I29" s="113"/>
      <c r="J29" s="123">
        <f>ROUND(J91,2)</f>
        <v>0</v>
      </c>
      <c r="K29" s="45"/>
    </row>
    <row r="30" spans="2:11" s="1" customFormat="1" ht="6.95" customHeight="1">
      <c r="B30" s="41"/>
      <c r="C30" s="42"/>
      <c r="D30" s="68"/>
      <c r="E30" s="68"/>
      <c r="F30" s="68"/>
      <c r="G30" s="68"/>
      <c r="H30" s="68"/>
      <c r="I30" s="120"/>
      <c r="J30" s="68"/>
      <c r="K30" s="121"/>
    </row>
    <row r="31" spans="2:11" s="1" customFormat="1" ht="14.45" customHeight="1">
      <c r="B31" s="41"/>
      <c r="C31" s="42"/>
      <c r="D31" s="42"/>
      <c r="E31" s="42"/>
      <c r="F31" s="46" t="s">
        <v>44</v>
      </c>
      <c r="G31" s="42"/>
      <c r="H31" s="42"/>
      <c r="I31" s="124" t="s">
        <v>43</v>
      </c>
      <c r="J31" s="46" t="s">
        <v>45</v>
      </c>
      <c r="K31" s="45"/>
    </row>
    <row r="32" spans="2:11" s="1" customFormat="1" ht="14.45" customHeight="1">
      <c r="B32" s="41"/>
      <c r="C32" s="42"/>
      <c r="D32" s="49" t="s">
        <v>46</v>
      </c>
      <c r="E32" s="49" t="s">
        <v>47</v>
      </c>
      <c r="F32" s="125">
        <f>ROUND(SUM(BE91:BE184), 2)</f>
        <v>0</v>
      </c>
      <c r="G32" s="42"/>
      <c r="H32" s="42"/>
      <c r="I32" s="126">
        <v>0.21</v>
      </c>
      <c r="J32" s="125">
        <f>ROUND(ROUND((SUM(BE91:BE184)), 2)*I32, 2)</f>
        <v>0</v>
      </c>
      <c r="K32" s="45"/>
    </row>
    <row r="33" spans="2:11" s="1" customFormat="1" ht="14.45" customHeight="1">
      <c r="B33" s="41"/>
      <c r="C33" s="42"/>
      <c r="D33" s="42"/>
      <c r="E33" s="49" t="s">
        <v>48</v>
      </c>
      <c r="F33" s="125">
        <f>ROUND(SUM(BF91:BF184), 2)</f>
        <v>0</v>
      </c>
      <c r="G33" s="42"/>
      <c r="H33" s="42"/>
      <c r="I33" s="126">
        <v>0.15</v>
      </c>
      <c r="J33" s="125">
        <f>ROUND(ROUND((SUM(BF91:BF184)), 2)*I33, 2)</f>
        <v>0</v>
      </c>
      <c r="K33" s="45"/>
    </row>
    <row r="34" spans="2:11" s="1" customFormat="1" ht="14.45" hidden="1" customHeight="1">
      <c r="B34" s="41"/>
      <c r="C34" s="42"/>
      <c r="D34" s="42"/>
      <c r="E34" s="49" t="s">
        <v>49</v>
      </c>
      <c r="F34" s="125">
        <f>ROUND(SUM(BG91:BG184), 2)</f>
        <v>0</v>
      </c>
      <c r="G34" s="42"/>
      <c r="H34" s="42"/>
      <c r="I34" s="126">
        <v>0.21</v>
      </c>
      <c r="J34" s="125">
        <v>0</v>
      </c>
      <c r="K34" s="45"/>
    </row>
    <row r="35" spans="2:11" s="1" customFormat="1" ht="14.45" hidden="1" customHeight="1">
      <c r="B35" s="41"/>
      <c r="C35" s="42"/>
      <c r="D35" s="42"/>
      <c r="E35" s="49" t="s">
        <v>50</v>
      </c>
      <c r="F35" s="125">
        <f>ROUND(SUM(BH91:BH184), 2)</f>
        <v>0</v>
      </c>
      <c r="G35" s="42"/>
      <c r="H35" s="42"/>
      <c r="I35" s="126">
        <v>0.15</v>
      </c>
      <c r="J35" s="125">
        <v>0</v>
      </c>
      <c r="K35" s="45"/>
    </row>
    <row r="36" spans="2:11" s="1" customFormat="1" ht="14.45" hidden="1" customHeight="1">
      <c r="B36" s="41"/>
      <c r="C36" s="42"/>
      <c r="D36" s="42"/>
      <c r="E36" s="49" t="s">
        <v>51</v>
      </c>
      <c r="F36" s="125">
        <f>ROUND(SUM(BI91:BI184), 2)</f>
        <v>0</v>
      </c>
      <c r="G36" s="42"/>
      <c r="H36" s="42"/>
      <c r="I36" s="126">
        <v>0</v>
      </c>
      <c r="J36" s="125">
        <v>0</v>
      </c>
      <c r="K36" s="45"/>
    </row>
    <row r="37" spans="2:11" s="1" customFormat="1" ht="6.95" customHeight="1">
      <c r="B37" s="41"/>
      <c r="C37" s="42"/>
      <c r="D37" s="42"/>
      <c r="E37" s="42"/>
      <c r="F37" s="42"/>
      <c r="G37" s="42"/>
      <c r="H37" s="42"/>
      <c r="I37" s="113"/>
      <c r="J37" s="42"/>
      <c r="K37" s="45"/>
    </row>
    <row r="38" spans="2:11" s="1" customFormat="1" ht="25.35" customHeight="1">
      <c r="B38" s="41"/>
      <c r="C38" s="127"/>
      <c r="D38" s="128" t="s">
        <v>52</v>
      </c>
      <c r="E38" s="71"/>
      <c r="F38" s="71"/>
      <c r="G38" s="129" t="s">
        <v>53</v>
      </c>
      <c r="H38" s="130" t="s">
        <v>54</v>
      </c>
      <c r="I38" s="131"/>
      <c r="J38" s="132">
        <f>SUM(J29:J36)</f>
        <v>0</v>
      </c>
      <c r="K38" s="133"/>
    </row>
    <row r="39" spans="2:11" s="1" customFormat="1" ht="14.45" customHeight="1">
      <c r="B39" s="56"/>
      <c r="C39" s="57"/>
      <c r="D39" s="57"/>
      <c r="E39" s="57"/>
      <c r="F39" s="57"/>
      <c r="G39" s="57"/>
      <c r="H39" s="57"/>
      <c r="I39" s="134"/>
      <c r="J39" s="57"/>
      <c r="K39" s="58"/>
    </row>
    <row r="43" spans="2:11" s="1" customFormat="1" ht="6.95" customHeight="1">
      <c r="B43" s="59"/>
      <c r="C43" s="60"/>
      <c r="D43" s="60"/>
      <c r="E43" s="60"/>
      <c r="F43" s="60"/>
      <c r="G43" s="60"/>
      <c r="H43" s="60"/>
      <c r="I43" s="135"/>
      <c r="J43" s="60"/>
      <c r="K43" s="136"/>
    </row>
    <row r="44" spans="2:11" s="1" customFormat="1" ht="36.950000000000003" customHeight="1">
      <c r="B44" s="41"/>
      <c r="C44" s="30" t="s">
        <v>115</v>
      </c>
      <c r="D44" s="42"/>
      <c r="E44" s="42"/>
      <c r="F44" s="42"/>
      <c r="G44" s="42"/>
      <c r="H44" s="42"/>
      <c r="I44" s="113"/>
      <c r="J44" s="42"/>
      <c r="K44" s="45"/>
    </row>
    <row r="45" spans="2:11" s="1" customFormat="1" ht="6.95" customHeight="1">
      <c r="B45" s="41"/>
      <c r="C45" s="42"/>
      <c r="D45" s="42"/>
      <c r="E45" s="42"/>
      <c r="F45" s="42"/>
      <c r="G45" s="42"/>
      <c r="H45" s="42"/>
      <c r="I45" s="113"/>
      <c r="J45" s="42"/>
      <c r="K45" s="45"/>
    </row>
    <row r="46" spans="2:11" s="1" customFormat="1" ht="14.45" customHeight="1">
      <c r="B46" s="41"/>
      <c r="C46" s="37" t="s">
        <v>19</v>
      </c>
      <c r="D46" s="42"/>
      <c r="E46" s="42"/>
      <c r="F46" s="42"/>
      <c r="G46" s="42"/>
      <c r="H46" s="42"/>
      <c r="I46" s="113"/>
      <c r="J46" s="42"/>
      <c r="K46" s="45"/>
    </row>
    <row r="47" spans="2:11" s="1" customFormat="1" ht="22.5" customHeight="1">
      <c r="B47" s="41"/>
      <c r="C47" s="42"/>
      <c r="D47" s="42"/>
      <c r="E47" s="366" t="str">
        <f>E7</f>
        <v>Zřízení klubovny ve vstupním vestibulu sportovní haly</v>
      </c>
      <c r="F47" s="367"/>
      <c r="G47" s="367"/>
      <c r="H47" s="367"/>
      <c r="I47" s="113"/>
      <c r="J47" s="42"/>
      <c r="K47" s="45"/>
    </row>
    <row r="48" spans="2:11">
      <c r="B48" s="28"/>
      <c r="C48" s="37" t="s">
        <v>111</v>
      </c>
      <c r="D48" s="29"/>
      <c r="E48" s="29"/>
      <c r="F48" s="29"/>
      <c r="G48" s="29"/>
      <c r="H48" s="29"/>
      <c r="I48" s="112"/>
      <c r="J48" s="29"/>
      <c r="K48" s="31"/>
    </row>
    <row r="49" spans="2:47" s="1" customFormat="1" ht="22.5" customHeight="1">
      <c r="B49" s="41"/>
      <c r="C49" s="42"/>
      <c r="D49" s="42"/>
      <c r="E49" s="366" t="s">
        <v>176</v>
      </c>
      <c r="F49" s="368"/>
      <c r="G49" s="368"/>
      <c r="H49" s="368"/>
      <c r="I49" s="113"/>
      <c r="J49" s="42"/>
      <c r="K49" s="45"/>
    </row>
    <row r="50" spans="2:47" s="1" customFormat="1" ht="14.45" customHeight="1">
      <c r="B50" s="41"/>
      <c r="C50" s="37" t="s">
        <v>113</v>
      </c>
      <c r="D50" s="42"/>
      <c r="E50" s="42"/>
      <c r="F50" s="42"/>
      <c r="G50" s="42"/>
      <c r="H50" s="42"/>
      <c r="I50" s="113"/>
      <c r="J50" s="42"/>
      <c r="K50" s="45"/>
    </row>
    <row r="51" spans="2:47" s="1" customFormat="1" ht="23.25" customHeight="1">
      <c r="B51" s="41"/>
      <c r="C51" s="42"/>
      <c r="D51" s="42"/>
      <c r="E51" s="369" t="str">
        <f>E11</f>
        <v>04 - Zařízení silnoproudé a slaboproudé elektrotechniky</v>
      </c>
      <c r="F51" s="368"/>
      <c r="G51" s="368"/>
      <c r="H51" s="368"/>
      <c r="I51" s="113"/>
      <c r="J51" s="42"/>
      <c r="K51" s="45"/>
    </row>
    <row r="52" spans="2:47" s="1" customFormat="1" ht="6.95" customHeight="1">
      <c r="B52" s="41"/>
      <c r="C52" s="42"/>
      <c r="D52" s="42"/>
      <c r="E52" s="42"/>
      <c r="F52" s="42"/>
      <c r="G52" s="42"/>
      <c r="H52" s="42"/>
      <c r="I52" s="113"/>
      <c r="J52" s="42"/>
      <c r="K52" s="45"/>
    </row>
    <row r="53" spans="2:47" s="1" customFormat="1" ht="18" customHeight="1">
      <c r="B53" s="41"/>
      <c r="C53" s="37" t="s">
        <v>24</v>
      </c>
      <c r="D53" s="42"/>
      <c r="E53" s="42"/>
      <c r="F53" s="35" t="str">
        <f>F14</f>
        <v>město Pelhřimov, ul. Nádražní, č.p. 1536</v>
      </c>
      <c r="G53" s="42"/>
      <c r="H53" s="42"/>
      <c r="I53" s="114" t="s">
        <v>26</v>
      </c>
      <c r="J53" s="115" t="str">
        <f>IF(J14="","",J14)</f>
        <v>4.4.2017</v>
      </c>
      <c r="K53" s="45"/>
    </row>
    <row r="54" spans="2:47" s="1" customFormat="1" ht="6.95" customHeight="1">
      <c r="B54" s="41"/>
      <c r="C54" s="42"/>
      <c r="D54" s="42"/>
      <c r="E54" s="42"/>
      <c r="F54" s="42"/>
      <c r="G54" s="42"/>
      <c r="H54" s="42"/>
      <c r="I54" s="113"/>
      <c r="J54" s="42"/>
      <c r="K54" s="45"/>
    </row>
    <row r="55" spans="2:47" s="1" customFormat="1">
      <c r="B55" s="41"/>
      <c r="C55" s="37" t="s">
        <v>28</v>
      </c>
      <c r="D55" s="42"/>
      <c r="E55" s="42"/>
      <c r="F55" s="35" t="str">
        <f>E17</f>
        <v>město Pelhřimov</v>
      </c>
      <c r="G55" s="42"/>
      <c r="H55" s="42"/>
      <c r="I55" s="114" t="s">
        <v>35</v>
      </c>
      <c r="J55" s="35" t="str">
        <f>E23</f>
        <v>PROJEKT CENTRUM NOVA s.r.o.</v>
      </c>
      <c r="K55" s="45"/>
    </row>
    <row r="56" spans="2:47" s="1" customFormat="1" ht="14.45" customHeight="1">
      <c r="B56" s="41"/>
      <c r="C56" s="37" t="s">
        <v>33</v>
      </c>
      <c r="D56" s="42"/>
      <c r="E56" s="42"/>
      <c r="F56" s="35" t="str">
        <f>IF(E20="","",E20)</f>
        <v/>
      </c>
      <c r="G56" s="42"/>
      <c r="H56" s="42"/>
      <c r="I56" s="113"/>
      <c r="J56" s="42"/>
      <c r="K56" s="45"/>
    </row>
    <row r="57" spans="2:47" s="1" customFormat="1" ht="10.35" customHeight="1">
      <c r="B57" s="41"/>
      <c r="C57" s="42"/>
      <c r="D57" s="42"/>
      <c r="E57" s="42"/>
      <c r="F57" s="42"/>
      <c r="G57" s="42"/>
      <c r="H57" s="42"/>
      <c r="I57" s="113"/>
      <c r="J57" s="42"/>
      <c r="K57" s="45"/>
    </row>
    <row r="58" spans="2:47" s="1" customFormat="1" ht="29.25" customHeight="1">
      <c r="B58" s="41"/>
      <c r="C58" s="137" t="s">
        <v>116</v>
      </c>
      <c r="D58" s="127"/>
      <c r="E58" s="127"/>
      <c r="F58" s="127"/>
      <c r="G58" s="127"/>
      <c r="H58" s="127"/>
      <c r="I58" s="138"/>
      <c r="J58" s="139" t="s">
        <v>117</v>
      </c>
      <c r="K58" s="140"/>
    </row>
    <row r="59" spans="2:47" s="1" customFormat="1" ht="10.35" customHeight="1">
      <c r="B59" s="41"/>
      <c r="C59" s="42"/>
      <c r="D59" s="42"/>
      <c r="E59" s="42"/>
      <c r="F59" s="42"/>
      <c r="G59" s="42"/>
      <c r="H59" s="42"/>
      <c r="I59" s="113"/>
      <c r="J59" s="42"/>
      <c r="K59" s="45"/>
    </row>
    <row r="60" spans="2:47" s="1" customFormat="1" ht="29.25" customHeight="1">
      <c r="B60" s="41"/>
      <c r="C60" s="141" t="s">
        <v>118</v>
      </c>
      <c r="D60" s="42"/>
      <c r="E60" s="42"/>
      <c r="F60" s="42"/>
      <c r="G60" s="42"/>
      <c r="H60" s="42"/>
      <c r="I60" s="113"/>
      <c r="J60" s="123">
        <f>J91</f>
        <v>0</v>
      </c>
      <c r="K60" s="45"/>
      <c r="AU60" s="24" t="s">
        <v>119</v>
      </c>
    </row>
    <row r="61" spans="2:47" s="8" customFormat="1" ht="24.95" customHeight="1">
      <c r="B61" s="142"/>
      <c r="C61" s="143"/>
      <c r="D61" s="144" t="s">
        <v>185</v>
      </c>
      <c r="E61" s="145"/>
      <c r="F61" s="145"/>
      <c r="G61" s="145"/>
      <c r="H61" s="145"/>
      <c r="I61" s="146"/>
      <c r="J61" s="147">
        <f>J92</f>
        <v>0</v>
      </c>
      <c r="K61" s="148"/>
    </row>
    <row r="62" spans="2:47" s="9" customFormat="1" ht="19.899999999999999" customHeight="1">
      <c r="B62" s="149"/>
      <c r="C62" s="150"/>
      <c r="D62" s="151" t="s">
        <v>1079</v>
      </c>
      <c r="E62" s="152"/>
      <c r="F62" s="152"/>
      <c r="G62" s="152"/>
      <c r="H62" s="152"/>
      <c r="I62" s="153"/>
      <c r="J62" s="154">
        <f>J93</f>
        <v>0</v>
      </c>
      <c r="K62" s="155"/>
    </row>
    <row r="63" spans="2:47" s="9" customFormat="1" ht="19.899999999999999" customHeight="1">
      <c r="B63" s="149"/>
      <c r="C63" s="150"/>
      <c r="D63" s="151" t="s">
        <v>1080</v>
      </c>
      <c r="E63" s="152"/>
      <c r="F63" s="152"/>
      <c r="G63" s="152"/>
      <c r="H63" s="152"/>
      <c r="I63" s="153"/>
      <c r="J63" s="154">
        <f>J96</f>
        <v>0</v>
      </c>
      <c r="K63" s="155"/>
    </row>
    <row r="64" spans="2:47" s="9" customFormat="1" ht="19.899999999999999" customHeight="1">
      <c r="B64" s="149"/>
      <c r="C64" s="150"/>
      <c r="D64" s="151" t="s">
        <v>1081</v>
      </c>
      <c r="E64" s="152"/>
      <c r="F64" s="152"/>
      <c r="G64" s="152"/>
      <c r="H64" s="152"/>
      <c r="I64" s="153"/>
      <c r="J64" s="154">
        <f>J131</f>
        <v>0</v>
      </c>
      <c r="K64" s="155"/>
    </row>
    <row r="65" spans="2:12" s="9" customFormat="1" ht="19.899999999999999" customHeight="1">
      <c r="B65" s="149"/>
      <c r="C65" s="150"/>
      <c r="D65" s="151" t="s">
        <v>1082</v>
      </c>
      <c r="E65" s="152"/>
      <c r="F65" s="152"/>
      <c r="G65" s="152"/>
      <c r="H65" s="152"/>
      <c r="I65" s="153"/>
      <c r="J65" s="154">
        <f>J140</f>
        <v>0</v>
      </c>
      <c r="K65" s="155"/>
    </row>
    <row r="66" spans="2:12" s="9" customFormat="1" ht="19.899999999999999" customHeight="1">
      <c r="B66" s="149"/>
      <c r="C66" s="150"/>
      <c r="D66" s="151" t="s">
        <v>1083</v>
      </c>
      <c r="E66" s="152"/>
      <c r="F66" s="152"/>
      <c r="G66" s="152"/>
      <c r="H66" s="152"/>
      <c r="I66" s="153"/>
      <c r="J66" s="154">
        <f>J153</f>
        <v>0</v>
      </c>
      <c r="K66" s="155"/>
    </row>
    <row r="67" spans="2:12" s="9" customFormat="1" ht="19.899999999999999" customHeight="1">
      <c r="B67" s="149"/>
      <c r="C67" s="150"/>
      <c r="D67" s="151" t="s">
        <v>1084</v>
      </c>
      <c r="E67" s="152"/>
      <c r="F67" s="152"/>
      <c r="G67" s="152"/>
      <c r="H67" s="152"/>
      <c r="I67" s="153"/>
      <c r="J67" s="154">
        <f>J168</f>
        <v>0</v>
      </c>
      <c r="K67" s="155"/>
    </row>
    <row r="68" spans="2:12" s="8" customFormat="1" ht="24.95" customHeight="1">
      <c r="B68" s="142"/>
      <c r="C68" s="143"/>
      <c r="D68" s="144" t="s">
        <v>1085</v>
      </c>
      <c r="E68" s="145"/>
      <c r="F68" s="145"/>
      <c r="G68" s="145"/>
      <c r="H68" s="145"/>
      <c r="I68" s="146"/>
      <c r="J68" s="147">
        <f>J173</f>
        <v>0</v>
      </c>
      <c r="K68" s="148"/>
    </row>
    <row r="69" spans="2:12" s="9" customFormat="1" ht="19.899999999999999" customHeight="1">
      <c r="B69" s="149"/>
      <c r="C69" s="150"/>
      <c r="D69" s="151" t="s">
        <v>1086</v>
      </c>
      <c r="E69" s="152"/>
      <c r="F69" s="152"/>
      <c r="G69" s="152"/>
      <c r="H69" s="152"/>
      <c r="I69" s="153"/>
      <c r="J69" s="154">
        <f>J174</f>
        <v>0</v>
      </c>
      <c r="K69" s="155"/>
    </row>
    <row r="70" spans="2:12" s="1" customFormat="1" ht="21.75" customHeight="1">
      <c r="B70" s="41"/>
      <c r="C70" s="42"/>
      <c r="D70" s="42"/>
      <c r="E70" s="42"/>
      <c r="F70" s="42"/>
      <c r="G70" s="42"/>
      <c r="H70" s="42"/>
      <c r="I70" s="113"/>
      <c r="J70" s="42"/>
      <c r="K70" s="45"/>
    </row>
    <row r="71" spans="2:12" s="1" customFormat="1" ht="6.95" customHeight="1">
      <c r="B71" s="56"/>
      <c r="C71" s="57"/>
      <c r="D71" s="57"/>
      <c r="E71" s="57"/>
      <c r="F71" s="57"/>
      <c r="G71" s="57"/>
      <c r="H71" s="57"/>
      <c r="I71" s="134"/>
      <c r="J71" s="57"/>
      <c r="K71" s="58"/>
    </row>
    <row r="75" spans="2:12" s="1" customFormat="1" ht="6.95" customHeight="1">
      <c r="B75" s="59"/>
      <c r="C75" s="60"/>
      <c r="D75" s="60"/>
      <c r="E75" s="60"/>
      <c r="F75" s="60"/>
      <c r="G75" s="60"/>
      <c r="H75" s="60"/>
      <c r="I75" s="135"/>
      <c r="J75" s="60"/>
      <c r="K75" s="60"/>
      <c r="L75" s="41"/>
    </row>
    <row r="76" spans="2:12" s="1" customFormat="1" ht="36.950000000000003" customHeight="1">
      <c r="B76" s="41"/>
      <c r="C76" s="61" t="s">
        <v>122</v>
      </c>
      <c r="L76" s="41"/>
    </row>
    <row r="77" spans="2:12" s="1" customFormat="1" ht="6.95" customHeight="1">
      <c r="B77" s="41"/>
      <c r="L77" s="41"/>
    </row>
    <row r="78" spans="2:12" s="1" customFormat="1" ht="14.45" customHeight="1">
      <c r="B78" s="41"/>
      <c r="C78" s="63" t="s">
        <v>19</v>
      </c>
      <c r="L78" s="41"/>
    </row>
    <row r="79" spans="2:12" s="1" customFormat="1" ht="22.5" customHeight="1">
      <c r="B79" s="41"/>
      <c r="E79" s="370" t="str">
        <f>E7</f>
        <v>Zřízení klubovny ve vstupním vestibulu sportovní haly</v>
      </c>
      <c r="F79" s="371"/>
      <c r="G79" s="371"/>
      <c r="H79" s="371"/>
      <c r="L79" s="41"/>
    </row>
    <row r="80" spans="2:12">
      <c r="B80" s="28"/>
      <c r="C80" s="63" t="s">
        <v>111</v>
      </c>
      <c r="L80" s="28"/>
    </row>
    <row r="81" spans="2:65" s="1" customFormat="1" ht="22.5" customHeight="1">
      <c r="B81" s="41"/>
      <c r="E81" s="370" t="s">
        <v>176</v>
      </c>
      <c r="F81" s="372"/>
      <c r="G81" s="372"/>
      <c r="H81" s="372"/>
      <c r="L81" s="41"/>
    </row>
    <row r="82" spans="2:65" s="1" customFormat="1" ht="14.45" customHeight="1">
      <c r="B82" s="41"/>
      <c r="C82" s="63" t="s">
        <v>113</v>
      </c>
      <c r="L82" s="41"/>
    </row>
    <row r="83" spans="2:65" s="1" customFormat="1" ht="23.25" customHeight="1">
      <c r="B83" s="41"/>
      <c r="E83" s="343" t="str">
        <f>E11</f>
        <v>04 - Zařízení silnoproudé a slaboproudé elektrotechniky</v>
      </c>
      <c r="F83" s="372"/>
      <c r="G83" s="372"/>
      <c r="H83" s="372"/>
      <c r="L83" s="41"/>
    </row>
    <row r="84" spans="2:65" s="1" customFormat="1" ht="6.95" customHeight="1">
      <c r="B84" s="41"/>
      <c r="L84" s="41"/>
    </row>
    <row r="85" spans="2:65" s="1" customFormat="1" ht="18" customHeight="1">
      <c r="B85" s="41"/>
      <c r="C85" s="63" t="s">
        <v>24</v>
      </c>
      <c r="F85" s="156" t="str">
        <f>F14</f>
        <v>město Pelhřimov, ul. Nádražní, č.p. 1536</v>
      </c>
      <c r="I85" s="157" t="s">
        <v>26</v>
      </c>
      <c r="J85" s="67" t="str">
        <f>IF(J14="","",J14)</f>
        <v>4.4.2017</v>
      </c>
      <c r="L85" s="41"/>
    </row>
    <row r="86" spans="2:65" s="1" customFormat="1" ht="6.95" customHeight="1">
      <c r="B86" s="41"/>
      <c r="L86" s="41"/>
    </row>
    <row r="87" spans="2:65" s="1" customFormat="1">
      <c r="B87" s="41"/>
      <c r="C87" s="63" t="s">
        <v>28</v>
      </c>
      <c r="F87" s="156" t="str">
        <f>E17</f>
        <v>město Pelhřimov</v>
      </c>
      <c r="I87" s="157" t="s">
        <v>35</v>
      </c>
      <c r="J87" s="156" t="str">
        <f>E23</f>
        <v>PROJEKT CENTRUM NOVA s.r.o.</v>
      </c>
      <c r="L87" s="41"/>
    </row>
    <row r="88" spans="2:65" s="1" customFormat="1" ht="14.45" customHeight="1">
      <c r="B88" s="41"/>
      <c r="C88" s="63" t="s">
        <v>33</v>
      </c>
      <c r="F88" s="156" t="str">
        <f>IF(E20="","",E20)</f>
        <v/>
      </c>
      <c r="L88" s="41"/>
    </row>
    <row r="89" spans="2:65" s="1" customFormat="1" ht="10.35" customHeight="1">
      <c r="B89" s="41"/>
      <c r="L89" s="41"/>
    </row>
    <row r="90" spans="2:65" s="10" customFormat="1" ht="29.25" customHeight="1">
      <c r="B90" s="158"/>
      <c r="C90" s="159" t="s">
        <v>123</v>
      </c>
      <c r="D90" s="160" t="s">
        <v>61</v>
      </c>
      <c r="E90" s="160" t="s">
        <v>57</v>
      </c>
      <c r="F90" s="160" t="s">
        <v>124</v>
      </c>
      <c r="G90" s="160" t="s">
        <v>125</v>
      </c>
      <c r="H90" s="160" t="s">
        <v>126</v>
      </c>
      <c r="I90" s="161" t="s">
        <v>127</v>
      </c>
      <c r="J90" s="160" t="s">
        <v>117</v>
      </c>
      <c r="K90" s="162" t="s">
        <v>128</v>
      </c>
      <c r="L90" s="158"/>
      <c r="M90" s="73" t="s">
        <v>129</v>
      </c>
      <c r="N90" s="74" t="s">
        <v>46</v>
      </c>
      <c r="O90" s="74" t="s">
        <v>130</v>
      </c>
      <c r="P90" s="74" t="s">
        <v>131</v>
      </c>
      <c r="Q90" s="74" t="s">
        <v>132</v>
      </c>
      <c r="R90" s="74" t="s">
        <v>133</v>
      </c>
      <c r="S90" s="74" t="s">
        <v>134</v>
      </c>
      <c r="T90" s="75" t="s">
        <v>135</v>
      </c>
    </row>
    <row r="91" spans="2:65" s="1" customFormat="1" ht="29.25" customHeight="1">
      <c r="B91" s="41"/>
      <c r="C91" s="77" t="s">
        <v>118</v>
      </c>
      <c r="J91" s="163">
        <f>BK91</f>
        <v>0</v>
      </c>
      <c r="L91" s="41"/>
      <c r="M91" s="76"/>
      <c r="N91" s="68"/>
      <c r="O91" s="68"/>
      <c r="P91" s="164">
        <f>P92+P173</f>
        <v>0</v>
      </c>
      <c r="Q91" s="68"/>
      <c r="R91" s="164">
        <f>R92+R173</f>
        <v>5.8254999999999994E-2</v>
      </c>
      <c r="S91" s="68"/>
      <c r="T91" s="165">
        <f>T92+T173</f>
        <v>0</v>
      </c>
      <c r="AT91" s="24" t="s">
        <v>75</v>
      </c>
      <c r="AU91" s="24" t="s">
        <v>119</v>
      </c>
      <c r="BK91" s="166">
        <f>BK92+BK173</f>
        <v>0</v>
      </c>
    </row>
    <row r="92" spans="2:65" s="11" customFormat="1" ht="37.35" customHeight="1">
      <c r="B92" s="167"/>
      <c r="D92" s="168" t="s">
        <v>75</v>
      </c>
      <c r="E92" s="169" t="s">
        <v>451</v>
      </c>
      <c r="F92" s="169" t="s">
        <v>452</v>
      </c>
      <c r="I92" s="170"/>
      <c r="J92" s="171">
        <f>BK92</f>
        <v>0</v>
      </c>
      <c r="L92" s="167"/>
      <c r="M92" s="172"/>
      <c r="N92" s="173"/>
      <c r="O92" s="173"/>
      <c r="P92" s="174">
        <f>P93+P96+P131+P140+P153+P168</f>
        <v>0</v>
      </c>
      <c r="Q92" s="173"/>
      <c r="R92" s="174">
        <f>R93+R96+R131+R140+R153+R168</f>
        <v>5.8254999999999994E-2</v>
      </c>
      <c r="S92" s="173"/>
      <c r="T92" s="175">
        <f>T93+T96+T131+T140+T153+T168</f>
        <v>0</v>
      </c>
      <c r="AR92" s="168" t="s">
        <v>84</v>
      </c>
      <c r="AT92" s="176" t="s">
        <v>75</v>
      </c>
      <c r="AU92" s="176" t="s">
        <v>76</v>
      </c>
      <c r="AY92" s="168" t="s">
        <v>139</v>
      </c>
      <c r="BK92" s="177">
        <f>BK93+BK96+BK131+BK140+BK153+BK168</f>
        <v>0</v>
      </c>
    </row>
    <row r="93" spans="2:65" s="11" customFormat="1" ht="19.899999999999999" customHeight="1">
      <c r="B93" s="167"/>
      <c r="D93" s="178" t="s">
        <v>75</v>
      </c>
      <c r="E93" s="179" t="s">
        <v>1087</v>
      </c>
      <c r="F93" s="179" t="s">
        <v>1088</v>
      </c>
      <c r="I93" s="170"/>
      <c r="J93" s="180">
        <f>BK93</f>
        <v>0</v>
      </c>
      <c r="L93" s="167"/>
      <c r="M93" s="172"/>
      <c r="N93" s="173"/>
      <c r="O93" s="173"/>
      <c r="P93" s="174">
        <f>SUM(P94:P95)</f>
        <v>0</v>
      </c>
      <c r="Q93" s="173"/>
      <c r="R93" s="174">
        <f>SUM(R94:R95)</f>
        <v>0</v>
      </c>
      <c r="S93" s="173"/>
      <c r="T93" s="175">
        <f>SUM(T94:T95)</f>
        <v>0</v>
      </c>
      <c r="AR93" s="168" t="s">
        <v>84</v>
      </c>
      <c r="AT93" s="176" t="s">
        <v>75</v>
      </c>
      <c r="AU93" s="176" t="s">
        <v>82</v>
      </c>
      <c r="AY93" s="168" t="s">
        <v>139</v>
      </c>
      <c r="BK93" s="177">
        <f>SUM(BK94:BK95)</f>
        <v>0</v>
      </c>
    </row>
    <row r="94" spans="2:65" s="1" customFormat="1" ht="22.5" customHeight="1">
      <c r="B94" s="181"/>
      <c r="C94" s="182" t="s">
        <v>439</v>
      </c>
      <c r="D94" s="182" t="s">
        <v>141</v>
      </c>
      <c r="E94" s="183" t="s">
        <v>1089</v>
      </c>
      <c r="F94" s="184" t="s">
        <v>1090</v>
      </c>
      <c r="G94" s="185" t="s">
        <v>210</v>
      </c>
      <c r="H94" s="186">
        <v>1</v>
      </c>
      <c r="I94" s="187"/>
      <c r="J94" s="188">
        <f>ROUND(I94*H94,2)</f>
        <v>0</v>
      </c>
      <c r="K94" s="184" t="s">
        <v>201</v>
      </c>
      <c r="L94" s="41"/>
      <c r="M94" s="189" t="s">
        <v>5</v>
      </c>
      <c r="N94" s="190" t="s">
        <v>47</v>
      </c>
      <c r="O94" s="42"/>
      <c r="P94" s="191">
        <f>O94*H94</f>
        <v>0</v>
      </c>
      <c r="Q94" s="191">
        <v>0</v>
      </c>
      <c r="R94" s="191">
        <f>Q94*H94</f>
        <v>0</v>
      </c>
      <c r="S94" s="191">
        <v>0</v>
      </c>
      <c r="T94" s="192">
        <f>S94*H94</f>
        <v>0</v>
      </c>
      <c r="AR94" s="24" t="s">
        <v>293</v>
      </c>
      <c r="AT94" s="24" t="s">
        <v>141</v>
      </c>
      <c r="AU94" s="24" t="s">
        <v>84</v>
      </c>
      <c r="AY94" s="24" t="s">
        <v>139</v>
      </c>
      <c r="BE94" s="193">
        <f>IF(N94="základní",J94,0)</f>
        <v>0</v>
      </c>
      <c r="BF94" s="193">
        <f>IF(N94="snížená",J94,0)</f>
        <v>0</v>
      </c>
      <c r="BG94" s="193">
        <f>IF(N94="zákl. přenesená",J94,0)</f>
        <v>0</v>
      </c>
      <c r="BH94" s="193">
        <f>IF(N94="sníž. přenesená",J94,0)</f>
        <v>0</v>
      </c>
      <c r="BI94" s="193">
        <f>IF(N94="nulová",J94,0)</f>
        <v>0</v>
      </c>
      <c r="BJ94" s="24" t="s">
        <v>82</v>
      </c>
      <c r="BK94" s="193">
        <f>ROUND(I94*H94,2)</f>
        <v>0</v>
      </c>
      <c r="BL94" s="24" t="s">
        <v>293</v>
      </c>
      <c r="BM94" s="24" t="s">
        <v>1091</v>
      </c>
    </row>
    <row r="95" spans="2:65" s="1" customFormat="1" ht="27">
      <c r="B95" s="41"/>
      <c r="D95" s="198" t="s">
        <v>146</v>
      </c>
      <c r="F95" s="199" t="s">
        <v>1092</v>
      </c>
      <c r="I95" s="196"/>
      <c r="L95" s="41"/>
      <c r="M95" s="197"/>
      <c r="N95" s="42"/>
      <c r="O95" s="42"/>
      <c r="P95" s="42"/>
      <c r="Q95" s="42"/>
      <c r="R95" s="42"/>
      <c r="S95" s="42"/>
      <c r="T95" s="70"/>
      <c r="AT95" s="24" t="s">
        <v>146</v>
      </c>
      <c r="AU95" s="24" t="s">
        <v>84</v>
      </c>
    </row>
    <row r="96" spans="2:65" s="11" customFormat="1" ht="29.85" customHeight="1">
      <c r="B96" s="167"/>
      <c r="D96" s="178" t="s">
        <v>75</v>
      </c>
      <c r="E96" s="179" t="s">
        <v>1093</v>
      </c>
      <c r="F96" s="179" t="s">
        <v>1094</v>
      </c>
      <c r="I96" s="170"/>
      <c r="J96" s="180">
        <f>BK96</f>
        <v>0</v>
      </c>
      <c r="L96" s="167"/>
      <c r="M96" s="172"/>
      <c r="N96" s="173"/>
      <c r="O96" s="173"/>
      <c r="P96" s="174">
        <f>SUM(P97:P130)</f>
        <v>0</v>
      </c>
      <c r="Q96" s="173"/>
      <c r="R96" s="174">
        <f>SUM(R97:R130)</f>
        <v>3.0899999999999997E-2</v>
      </c>
      <c r="S96" s="173"/>
      <c r="T96" s="175">
        <f>SUM(T97:T130)</f>
        <v>0</v>
      </c>
      <c r="AR96" s="168" t="s">
        <v>84</v>
      </c>
      <c r="AT96" s="176" t="s">
        <v>75</v>
      </c>
      <c r="AU96" s="176" t="s">
        <v>82</v>
      </c>
      <c r="AY96" s="168" t="s">
        <v>139</v>
      </c>
      <c r="BK96" s="177">
        <f>SUM(BK97:BK130)</f>
        <v>0</v>
      </c>
    </row>
    <row r="97" spans="2:65" s="1" customFormat="1" ht="22.5" customHeight="1">
      <c r="B97" s="181"/>
      <c r="C97" s="182" t="s">
        <v>402</v>
      </c>
      <c r="D97" s="182" t="s">
        <v>141</v>
      </c>
      <c r="E97" s="183" t="s">
        <v>1095</v>
      </c>
      <c r="F97" s="184" t="s">
        <v>1096</v>
      </c>
      <c r="G97" s="185" t="s">
        <v>245</v>
      </c>
      <c r="H97" s="186">
        <v>70</v>
      </c>
      <c r="I97" s="187"/>
      <c r="J97" s="188">
        <f>ROUND(I97*H97,2)</f>
        <v>0</v>
      </c>
      <c r="K97" s="184" t="s">
        <v>201</v>
      </c>
      <c r="L97" s="41"/>
      <c r="M97" s="189" t="s">
        <v>5</v>
      </c>
      <c r="N97" s="190" t="s">
        <v>47</v>
      </c>
      <c r="O97" s="42"/>
      <c r="P97" s="191">
        <f>O97*H97</f>
        <v>0</v>
      </c>
      <c r="Q97" s="191">
        <v>0</v>
      </c>
      <c r="R97" s="191">
        <f>Q97*H97</f>
        <v>0</v>
      </c>
      <c r="S97" s="191">
        <v>0</v>
      </c>
      <c r="T97" s="192">
        <f>S97*H97</f>
        <v>0</v>
      </c>
      <c r="AR97" s="24" t="s">
        <v>293</v>
      </c>
      <c r="AT97" s="24" t="s">
        <v>141</v>
      </c>
      <c r="AU97" s="24" t="s">
        <v>84</v>
      </c>
      <c r="AY97" s="24" t="s">
        <v>139</v>
      </c>
      <c r="BE97" s="193">
        <f>IF(N97="základní",J97,0)</f>
        <v>0</v>
      </c>
      <c r="BF97" s="193">
        <f>IF(N97="snížená",J97,0)</f>
        <v>0</v>
      </c>
      <c r="BG97" s="193">
        <f>IF(N97="zákl. přenesená",J97,0)</f>
        <v>0</v>
      </c>
      <c r="BH97" s="193">
        <f>IF(N97="sníž. přenesená",J97,0)</f>
        <v>0</v>
      </c>
      <c r="BI97" s="193">
        <f>IF(N97="nulová",J97,0)</f>
        <v>0</v>
      </c>
      <c r="BJ97" s="24" t="s">
        <v>82</v>
      </c>
      <c r="BK97" s="193">
        <f>ROUND(I97*H97,2)</f>
        <v>0</v>
      </c>
      <c r="BL97" s="24" t="s">
        <v>293</v>
      </c>
      <c r="BM97" s="24" t="s">
        <v>1097</v>
      </c>
    </row>
    <row r="98" spans="2:65" s="1" customFormat="1" ht="27">
      <c r="B98" s="41"/>
      <c r="D98" s="194" t="s">
        <v>146</v>
      </c>
      <c r="F98" s="195" t="s">
        <v>1098</v>
      </c>
      <c r="I98" s="196"/>
      <c r="L98" s="41"/>
      <c r="M98" s="197"/>
      <c r="N98" s="42"/>
      <c r="O98" s="42"/>
      <c r="P98" s="42"/>
      <c r="Q98" s="42"/>
      <c r="R98" s="42"/>
      <c r="S98" s="42"/>
      <c r="T98" s="70"/>
      <c r="AT98" s="24" t="s">
        <v>146</v>
      </c>
      <c r="AU98" s="24" t="s">
        <v>84</v>
      </c>
    </row>
    <row r="99" spans="2:65" s="1" customFormat="1" ht="22.5" customHeight="1">
      <c r="B99" s="181"/>
      <c r="C99" s="228" t="s">
        <v>364</v>
      </c>
      <c r="D99" s="228" t="s">
        <v>219</v>
      </c>
      <c r="E99" s="229" t="s">
        <v>1099</v>
      </c>
      <c r="F99" s="230" t="s">
        <v>1100</v>
      </c>
      <c r="G99" s="231" t="s">
        <v>245</v>
      </c>
      <c r="H99" s="232">
        <v>70</v>
      </c>
      <c r="I99" s="233"/>
      <c r="J99" s="234">
        <f>ROUND(I99*H99,2)</f>
        <v>0</v>
      </c>
      <c r="K99" s="230" t="s">
        <v>201</v>
      </c>
      <c r="L99" s="235"/>
      <c r="M99" s="236" t="s">
        <v>5</v>
      </c>
      <c r="N99" s="237" t="s">
        <v>47</v>
      </c>
      <c r="O99" s="42"/>
      <c r="P99" s="191">
        <f>O99*H99</f>
        <v>0</v>
      </c>
      <c r="Q99" s="191">
        <v>6.9999999999999994E-5</v>
      </c>
      <c r="R99" s="191">
        <f>Q99*H99</f>
        <v>4.8999999999999998E-3</v>
      </c>
      <c r="S99" s="191">
        <v>0</v>
      </c>
      <c r="T99" s="192">
        <f>S99*H99</f>
        <v>0</v>
      </c>
      <c r="AR99" s="24" t="s">
        <v>379</v>
      </c>
      <c r="AT99" s="24" t="s">
        <v>219</v>
      </c>
      <c r="AU99" s="24" t="s">
        <v>84</v>
      </c>
      <c r="AY99" s="24" t="s">
        <v>139</v>
      </c>
      <c r="BE99" s="193">
        <f>IF(N99="základní",J99,0)</f>
        <v>0</v>
      </c>
      <c r="BF99" s="193">
        <f>IF(N99="snížená",J99,0)</f>
        <v>0</v>
      </c>
      <c r="BG99" s="193">
        <f>IF(N99="zákl. přenesená",J99,0)</f>
        <v>0</v>
      </c>
      <c r="BH99" s="193">
        <f>IF(N99="sníž. přenesená",J99,0)</f>
        <v>0</v>
      </c>
      <c r="BI99" s="193">
        <f>IF(N99="nulová",J99,0)</f>
        <v>0</v>
      </c>
      <c r="BJ99" s="24" t="s">
        <v>82</v>
      </c>
      <c r="BK99" s="193">
        <f>ROUND(I99*H99,2)</f>
        <v>0</v>
      </c>
      <c r="BL99" s="24" t="s">
        <v>293</v>
      </c>
      <c r="BM99" s="24" t="s">
        <v>1101</v>
      </c>
    </row>
    <row r="100" spans="2:65" s="1" customFormat="1" ht="13.5">
      <c r="B100" s="41"/>
      <c r="D100" s="198" t="s">
        <v>146</v>
      </c>
      <c r="F100" s="199" t="s">
        <v>1102</v>
      </c>
      <c r="I100" s="196"/>
      <c r="L100" s="41"/>
      <c r="M100" s="197"/>
      <c r="N100" s="42"/>
      <c r="O100" s="42"/>
      <c r="P100" s="42"/>
      <c r="Q100" s="42"/>
      <c r="R100" s="42"/>
      <c r="S100" s="42"/>
      <c r="T100" s="70"/>
      <c r="AT100" s="24" t="s">
        <v>146</v>
      </c>
      <c r="AU100" s="24" t="s">
        <v>84</v>
      </c>
    </row>
    <row r="101" spans="2:65" s="13" customFormat="1" ht="13.5">
      <c r="B101" s="211"/>
      <c r="D101" s="194" t="s">
        <v>204</v>
      </c>
      <c r="E101" s="246" t="s">
        <v>5</v>
      </c>
      <c r="F101" s="241" t="s">
        <v>1103</v>
      </c>
      <c r="H101" s="242">
        <v>70</v>
      </c>
      <c r="I101" s="215"/>
      <c r="L101" s="211"/>
      <c r="M101" s="216"/>
      <c r="N101" s="217"/>
      <c r="O101" s="217"/>
      <c r="P101" s="217"/>
      <c r="Q101" s="217"/>
      <c r="R101" s="217"/>
      <c r="S101" s="217"/>
      <c r="T101" s="218"/>
      <c r="AT101" s="212" t="s">
        <v>204</v>
      </c>
      <c r="AU101" s="212" t="s">
        <v>84</v>
      </c>
      <c r="AV101" s="13" t="s">
        <v>84</v>
      </c>
      <c r="AW101" s="13" t="s">
        <v>39</v>
      </c>
      <c r="AX101" s="13" t="s">
        <v>82</v>
      </c>
      <c r="AY101" s="212" t="s">
        <v>139</v>
      </c>
    </row>
    <row r="102" spans="2:65" s="1" customFormat="1" ht="22.5" customHeight="1">
      <c r="B102" s="181"/>
      <c r="C102" s="182" t="s">
        <v>10</v>
      </c>
      <c r="D102" s="182" t="s">
        <v>141</v>
      </c>
      <c r="E102" s="183" t="s">
        <v>1104</v>
      </c>
      <c r="F102" s="184" t="s">
        <v>1105</v>
      </c>
      <c r="G102" s="185" t="s">
        <v>245</v>
      </c>
      <c r="H102" s="186">
        <v>10</v>
      </c>
      <c r="I102" s="187"/>
      <c r="J102" s="188">
        <f>ROUND(I102*H102,2)</f>
        <v>0</v>
      </c>
      <c r="K102" s="184" t="s">
        <v>201</v>
      </c>
      <c r="L102" s="41"/>
      <c r="M102" s="189" t="s">
        <v>5</v>
      </c>
      <c r="N102" s="190" t="s">
        <v>47</v>
      </c>
      <c r="O102" s="42"/>
      <c r="P102" s="191">
        <f>O102*H102</f>
        <v>0</v>
      </c>
      <c r="Q102" s="191">
        <v>0</v>
      </c>
      <c r="R102" s="191">
        <f>Q102*H102</f>
        <v>0</v>
      </c>
      <c r="S102" s="191">
        <v>0</v>
      </c>
      <c r="T102" s="192">
        <f>S102*H102</f>
        <v>0</v>
      </c>
      <c r="AR102" s="24" t="s">
        <v>293</v>
      </c>
      <c r="AT102" s="24" t="s">
        <v>141</v>
      </c>
      <c r="AU102" s="24" t="s">
        <v>84</v>
      </c>
      <c r="AY102" s="24" t="s">
        <v>139</v>
      </c>
      <c r="BE102" s="193">
        <f>IF(N102="základní",J102,0)</f>
        <v>0</v>
      </c>
      <c r="BF102" s="193">
        <f>IF(N102="snížená",J102,0)</f>
        <v>0</v>
      </c>
      <c r="BG102" s="193">
        <f>IF(N102="zákl. přenesená",J102,0)</f>
        <v>0</v>
      </c>
      <c r="BH102" s="193">
        <f>IF(N102="sníž. přenesená",J102,0)</f>
        <v>0</v>
      </c>
      <c r="BI102" s="193">
        <f>IF(N102="nulová",J102,0)</f>
        <v>0</v>
      </c>
      <c r="BJ102" s="24" t="s">
        <v>82</v>
      </c>
      <c r="BK102" s="193">
        <f>ROUND(I102*H102,2)</f>
        <v>0</v>
      </c>
      <c r="BL102" s="24" t="s">
        <v>293</v>
      </c>
      <c r="BM102" s="24" t="s">
        <v>1106</v>
      </c>
    </row>
    <row r="103" spans="2:65" s="1" customFormat="1" ht="27">
      <c r="B103" s="41"/>
      <c r="D103" s="194" t="s">
        <v>146</v>
      </c>
      <c r="F103" s="195" t="s">
        <v>1107</v>
      </c>
      <c r="I103" s="196"/>
      <c r="L103" s="41"/>
      <c r="M103" s="197"/>
      <c r="N103" s="42"/>
      <c r="O103" s="42"/>
      <c r="P103" s="42"/>
      <c r="Q103" s="42"/>
      <c r="R103" s="42"/>
      <c r="S103" s="42"/>
      <c r="T103" s="70"/>
      <c r="AT103" s="24" t="s">
        <v>146</v>
      </c>
      <c r="AU103" s="24" t="s">
        <v>84</v>
      </c>
    </row>
    <row r="104" spans="2:65" s="1" customFormat="1" ht="22.5" customHeight="1">
      <c r="B104" s="181"/>
      <c r="C104" s="228" t="s">
        <v>426</v>
      </c>
      <c r="D104" s="228" t="s">
        <v>219</v>
      </c>
      <c r="E104" s="229" t="s">
        <v>1108</v>
      </c>
      <c r="F104" s="230" t="s">
        <v>1109</v>
      </c>
      <c r="G104" s="231" t="s">
        <v>210</v>
      </c>
      <c r="H104" s="232">
        <v>10</v>
      </c>
      <c r="I104" s="233"/>
      <c r="J104" s="234">
        <f>ROUND(I104*H104,2)</f>
        <v>0</v>
      </c>
      <c r="K104" s="230" t="s">
        <v>201</v>
      </c>
      <c r="L104" s="235"/>
      <c r="M104" s="236" t="s">
        <v>5</v>
      </c>
      <c r="N104" s="237" t="s">
        <v>47</v>
      </c>
      <c r="O104" s="42"/>
      <c r="P104" s="191">
        <f>O104*H104</f>
        <v>0</v>
      </c>
      <c r="Q104" s="191">
        <v>1.2999999999999999E-4</v>
      </c>
      <c r="R104" s="191">
        <f>Q104*H104</f>
        <v>1.2999999999999999E-3</v>
      </c>
      <c r="S104" s="191">
        <v>0</v>
      </c>
      <c r="T104" s="192">
        <f>S104*H104</f>
        <v>0</v>
      </c>
      <c r="AR104" s="24" t="s">
        <v>379</v>
      </c>
      <c r="AT104" s="24" t="s">
        <v>219</v>
      </c>
      <c r="AU104" s="24" t="s">
        <v>84</v>
      </c>
      <c r="AY104" s="24" t="s">
        <v>139</v>
      </c>
      <c r="BE104" s="193">
        <f>IF(N104="základní",J104,0)</f>
        <v>0</v>
      </c>
      <c r="BF104" s="193">
        <f>IF(N104="snížená",J104,0)</f>
        <v>0</v>
      </c>
      <c r="BG104" s="193">
        <f>IF(N104="zákl. přenesená",J104,0)</f>
        <v>0</v>
      </c>
      <c r="BH104" s="193">
        <f>IF(N104="sníž. přenesená",J104,0)</f>
        <v>0</v>
      </c>
      <c r="BI104" s="193">
        <f>IF(N104="nulová",J104,0)</f>
        <v>0</v>
      </c>
      <c r="BJ104" s="24" t="s">
        <v>82</v>
      </c>
      <c r="BK104" s="193">
        <f>ROUND(I104*H104,2)</f>
        <v>0</v>
      </c>
      <c r="BL104" s="24" t="s">
        <v>293</v>
      </c>
      <c r="BM104" s="24" t="s">
        <v>1110</v>
      </c>
    </row>
    <row r="105" spans="2:65" s="1" customFormat="1" ht="13.5">
      <c r="B105" s="41"/>
      <c r="D105" s="194" t="s">
        <v>146</v>
      </c>
      <c r="F105" s="195" t="s">
        <v>1111</v>
      </c>
      <c r="I105" s="196"/>
      <c r="L105" s="41"/>
      <c r="M105" s="197"/>
      <c r="N105" s="42"/>
      <c r="O105" s="42"/>
      <c r="P105" s="42"/>
      <c r="Q105" s="42"/>
      <c r="R105" s="42"/>
      <c r="S105" s="42"/>
      <c r="T105" s="70"/>
      <c r="AT105" s="24" t="s">
        <v>146</v>
      </c>
      <c r="AU105" s="24" t="s">
        <v>84</v>
      </c>
    </row>
    <row r="106" spans="2:65" s="1" customFormat="1" ht="22.5" customHeight="1">
      <c r="B106" s="181"/>
      <c r="C106" s="182" t="s">
        <v>416</v>
      </c>
      <c r="D106" s="182" t="s">
        <v>141</v>
      </c>
      <c r="E106" s="183" t="s">
        <v>1112</v>
      </c>
      <c r="F106" s="184" t="s">
        <v>1113</v>
      </c>
      <c r="G106" s="185" t="s">
        <v>210</v>
      </c>
      <c r="H106" s="186">
        <v>2</v>
      </c>
      <c r="I106" s="187"/>
      <c r="J106" s="188">
        <f>ROUND(I106*H106,2)</f>
        <v>0</v>
      </c>
      <c r="K106" s="184" t="s">
        <v>201</v>
      </c>
      <c r="L106" s="41"/>
      <c r="M106" s="189" t="s">
        <v>5</v>
      </c>
      <c r="N106" s="190" t="s">
        <v>47</v>
      </c>
      <c r="O106" s="42"/>
      <c r="P106" s="191">
        <f>O106*H106</f>
        <v>0</v>
      </c>
      <c r="Q106" s="191">
        <v>0</v>
      </c>
      <c r="R106" s="191">
        <f>Q106*H106</f>
        <v>0</v>
      </c>
      <c r="S106" s="191">
        <v>0</v>
      </c>
      <c r="T106" s="192">
        <f>S106*H106</f>
        <v>0</v>
      </c>
      <c r="AR106" s="24" t="s">
        <v>293</v>
      </c>
      <c r="AT106" s="24" t="s">
        <v>141</v>
      </c>
      <c r="AU106" s="24" t="s">
        <v>84</v>
      </c>
      <c r="AY106" s="24" t="s">
        <v>139</v>
      </c>
      <c r="BE106" s="193">
        <f>IF(N106="základní",J106,0)</f>
        <v>0</v>
      </c>
      <c r="BF106" s="193">
        <f>IF(N106="snížená",J106,0)</f>
        <v>0</v>
      </c>
      <c r="BG106" s="193">
        <f>IF(N106="zákl. přenesená",J106,0)</f>
        <v>0</v>
      </c>
      <c r="BH106" s="193">
        <f>IF(N106="sníž. přenesená",J106,0)</f>
        <v>0</v>
      </c>
      <c r="BI106" s="193">
        <f>IF(N106="nulová",J106,0)</f>
        <v>0</v>
      </c>
      <c r="BJ106" s="24" t="s">
        <v>82</v>
      </c>
      <c r="BK106" s="193">
        <f>ROUND(I106*H106,2)</f>
        <v>0</v>
      </c>
      <c r="BL106" s="24" t="s">
        <v>293</v>
      </c>
      <c r="BM106" s="24" t="s">
        <v>1114</v>
      </c>
    </row>
    <row r="107" spans="2:65" s="1" customFormat="1" ht="27">
      <c r="B107" s="41"/>
      <c r="D107" s="194" t="s">
        <v>146</v>
      </c>
      <c r="F107" s="195" t="s">
        <v>1115</v>
      </c>
      <c r="I107" s="196"/>
      <c r="L107" s="41"/>
      <c r="M107" s="197"/>
      <c r="N107" s="42"/>
      <c r="O107" s="42"/>
      <c r="P107" s="42"/>
      <c r="Q107" s="42"/>
      <c r="R107" s="42"/>
      <c r="S107" s="42"/>
      <c r="T107" s="70"/>
      <c r="AT107" s="24" t="s">
        <v>146</v>
      </c>
      <c r="AU107" s="24" t="s">
        <v>84</v>
      </c>
    </row>
    <row r="108" spans="2:65" s="1" customFormat="1" ht="22.5" customHeight="1">
      <c r="B108" s="181"/>
      <c r="C108" s="228" t="s">
        <v>337</v>
      </c>
      <c r="D108" s="228" t="s">
        <v>219</v>
      </c>
      <c r="E108" s="229" t="s">
        <v>1116</v>
      </c>
      <c r="F108" s="230" t="s">
        <v>1117</v>
      </c>
      <c r="G108" s="231" t="s">
        <v>210</v>
      </c>
      <c r="H108" s="232">
        <v>2</v>
      </c>
      <c r="I108" s="233"/>
      <c r="J108" s="234">
        <f>ROUND(I108*H108,2)</f>
        <v>0</v>
      </c>
      <c r="K108" s="230" t="s">
        <v>201</v>
      </c>
      <c r="L108" s="235"/>
      <c r="M108" s="236" t="s">
        <v>5</v>
      </c>
      <c r="N108" s="237" t="s">
        <v>47</v>
      </c>
      <c r="O108" s="42"/>
      <c r="P108" s="191">
        <f>O108*H108</f>
        <v>0</v>
      </c>
      <c r="Q108" s="191">
        <v>2.0000000000000002E-5</v>
      </c>
      <c r="R108" s="191">
        <f>Q108*H108</f>
        <v>4.0000000000000003E-5</v>
      </c>
      <c r="S108" s="191">
        <v>0</v>
      </c>
      <c r="T108" s="192">
        <f>S108*H108</f>
        <v>0</v>
      </c>
      <c r="AR108" s="24" t="s">
        <v>379</v>
      </c>
      <c r="AT108" s="24" t="s">
        <v>219</v>
      </c>
      <c r="AU108" s="24" t="s">
        <v>84</v>
      </c>
      <c r="AY108" s="24" t="s">
        <v>139</v>
      </c>
      <c r="BE108" s="193">
        <f>IF(N108="základní",J108,0)</f>
        <v>0</v>
      </c>
      <c r="BF108" s="193">
        <f>IF(N108="snížená",J108,0)</f>
        <v>0</v>
      </c>
      <c r="BG108" s="193">
        <f>IF(N108="zákl. přenesená",J108,0)</f>
        <v>0</v>
      </c>
      <c r="BH108" s="193">
        <f>IF(N108="sníž. přenesená",J108,0)</f>
        <v>0</v>
      </c>
      <c r="BI108" s="193">
        <f>IF(N108="nulová",J108,0)</f>
        <v>0</v>
      </c>
      <c r="BJ108" s="24" t="s">
        <v>82</v>
      </c>
      <c r="BK108" s="193">
        <f>ROUND(I108*H108,2)</f>
        <v>0</v>
      </c>
      <c r="BL108" s="24" t="s">
        <v>293</v>
      </c>
      <c r="BM108" s="24" t="s">
        <v>1118</v>
      </c>
    </row>
    <row r="109" spans="2:65" s="1" customFormat="1" ht="13.5">
      <c r="B109" s="41"/>
      <c r="D109" s="194" t="s">
        <v>146</v>
      </c>
      <c r="F109" s="195" t="s">
        <v>1117</v>
      </c>
      <c r="I109" s="196"/>
      <c r="L109" s="41"/>
      <c r="M109" s="197"/>
      <c r="N109" s="42"/>
      <c r="O109" s="42"/>
      <c r="P109" s="42"/>
      <c r="Q109" s="42"/>
      <c r="R109" s="42"/>
      <c r="S109" s="42"/>
      <c r="T109" s="70"/>
      <c r="AT109" s="24" t="s">
        <v>146</v>
      </c>
      <c r="AU109" s="24" t="s">
        <v>84</v>
      </c>
    </row>
    <row r="110" spans="2:65" s="1" customFormat="1" ht="22.5" customHeight="1">
      <c r="B110" s="181"/>
      <c r="C110" s="182" t="s">
        <v>432</v>
      </c>
      <c r="D110" s="182" t="s">
        <v>141</v>
      </c>
      <c r="E110" s="183" t="s">
        <v>1119</v>
      </c>
      <c r="F110" s="184" t="s">
        <v>1120</v>
      </c>
      <c r="G110" s="185" t="s">
        <v>210</v>
      </c>
      <c r="H110" s="186">
        <v>2</v>
      </c>
      <c r="I110" s="187"/>
      <c r="J110" s="188">
        <f>ROUND(I110*H110,2)</f>
        <v>0</v>
      </c>
      <c r="K110" s="184" t="s">
        <v>201</v>
      </c>
      <c r="L110" s="41"/>
      <c r="M110" s="189" t="s">
        <v>5</v>
      </c>
      <c r="N110" s="190" t="s">
        <v>47</v>
      </c>
      <c r="O110" s="42"/>
      <c r="P110" s="191">
        <f>O110*H110</f>
        <v>0</v>
      </c>
      <c r="Q110" s="191">
        <v>0</v>
      </c>
      <c r="R110" s="191">
        <f>Q110*H110</f>
        <v>0</v>
      </c>
      <c r="S110" s="191">
        <v>0</v>
      </c>
      <c r="T110" s="192">
        <f>S110*H110</f>
        <v>0</v>
      </c>
      <c r="AR110" s="24" t="s">
        <v>293</v>
      </c>
      <c r="AT110" s="24" t="s">
        <v>141</v>
      </c>
      <c r="AU110" s="24" t="s">
        <v>84</v>
      </c>
      <c r="AY110" s="24" t="s">
        <v>139</v>
      </c>
      <c r="BE110" s="193">
        <f>IF(N110="základní",J110,0)</f>
        <v>0</v>
      </c>
      <c r="BF110" s="193">
        <f>IF(N110="snížená",J110,0)</f>
        <v>0</v>
      </c>
      <c r="BG110" s="193">
        <f>IF(N110="zákl. přenesená",J110,0)</f>
        <v>0</v>
      </c>
      <c r="BH110" s="193">
        <f>IF(N110="sníž. přenesená",J110,0)</f>
        <v>0</v>
      </c>
      <c r="BI110" s="193">
        <f>IF(N110="nulová",J110,0)</f>
        <v>0</v>
      </c>
      <c r="BJ110" s="24" t="s">
        <v>82</v>
      </c>
      <c r="BK110" s="193">
        <f>ROUND(I110*H110,2)</f>
        <v>0</v>
      </c>
      <c r="BL110" s="24" t="s">
        <v>293</v>
      </c>
      <c r="BM110" s="24" t="s">
        <v>1121</v>
      </c>
    </row>
    <row r="111" spans="2:65" s="1" customFormat="1" ht="27">
      <c r="B111" s="41"/>
      <c r="D111" s="194" t="s">
        <v>146</v>
      </c>
      <c r="F111" s="195" t="s">
        <v>1122</v>
      </c>
      <c r="I111" s="196"/>
      <c r="L111" s="41"/>
      <c r="M111" s="197"/>
      <c r="N111" s="42"/>
      <c r="O111" s="42"/>
      <c r="P111" s="42"/>
      <c r="Q111" s="42"/>
      <c r="R111" s="42"/>
      <c r="S111" s="42"/>
      <c r="T111" s="70"/>
      <c r="AT111" s="24" t="s">
        <v>146</v>
      </c>
      <c r="AU111" s="24" t="s">
        <v>84</v>
      </c>
    </row>
    <row r="112" spans="2:65" s="1" customFormat="1" ht="22.5" customHeight="1">
      <c r="B112" s="181"/>
      <c r="C112" s="228" t="s">
        <v>332</v>
      </c>
      <c r="D112" s="228" t="s">
        <v>219</v>
      </c>
      <c r="E112" s="229" t="s">
        <v>1123</v>
      </c>
      <c r="F112" s="230" t="s">
        <v>1124</v>
      </c>
      <c r="G112" s="231" t="s">
        <v>210</v>
      </c>
      <c r="H112" s="232">
        <v>2</v>
      </c>
      <c r="I112" s="233"/>
      <c r="J112" s="234">
        <f>ROUND(I112*H112,2)</f>
        <v>0</v>
      </c>
      <c r="K112" s="230" t="s">
        <v>201</v>
      </c>
      <c r="L112" s="235"/>
      <c r="M112" s="236" t="s">
        <v>5</v>
      </c>
      <c r="N112" s="237" t="s">
        <v>47</v>
      </c>
      <c r="O112" s="42"/>
      <c r="P112" s="191">
        <f>O112*H112</f>
        <v>0</v>
      </c>
      <c r="Q112" s="191">
        <v>6.0000000000000002E-5</v>
      </c>
      <c r="R112" s="191">
        <f>Q112*H112</f>
        <v>1.2E-4</v>
      </c>
      <c r="S112" s="191">
        <v>0</v>
      </c>
      <c r="T112" s="192">
        <f>S112*H112</f>
        <v>0</v>
      </c>
      <c r="AR112" s="24" t="s">
        <v>379</v>
      </c>
      <c r="AT112" s="24" t="s">
        <v>219</v>
      </c>
      <c r="AU112" s="24" t="s">
        <v>84</v>
      </c>
      <c r="AY112" s="24" t="s">
        <v>139</v>
      </c>
      <c r="BE112" s="193">
        <f>IF(N112="základní",J112,0)</f>
        <v>0</v>
      </c>
      <c r="BF112" s="193">
        <f>IF(N112="snížená",J112,0)</f>
        <v>0</v>
      </c>
      <c r="BG112" s="193">
        <f>IF(N112="zákl. přenesená",J112,0)</f>
        <v>0</v>
      </c>
      <c r="BH112" s="193">
        <f>IF(N112="sníž. přenesená",J112,0)</f>
        <v>0</v>
      </c>
      <c r="BI112" s="193">
        <f>IF(N112="nulová",J112,0)</f>
        <v>0</v>
      </c>
      <c r="BJ112" s="24" t="s">
        <v>82</v>
      </c>
      <c r="BK112" s="193">
        <f>ROUND(I112*H112,2)</f>
        <v>0</v>
      </c>
      <c r="BL112" s="24" t="s">
        <v>293</v>
      </c>
      <c r="BM112" s="24" t="s">
        <v>1125</v>
      </c>
    </row>
    <row r="113" spans="2:65" s="1" customFormat="1" ht="13.5">
      <c r="B113" s="41"/>
      <c r="D113" s="194" t="s">
        <v>146</v>
      </c>
      <c r="F113" s="195" t="s">
        <v>1124</v>
      </c>
      <c r="I113" s="196"/>
      <c r="L113" s="41"/>
      <c r="M113" s="197"/>
      <c r="N113" s="42"/>
      <c r="O113" s="42"/>
      <c r="P113" s="42"/>
      <c r="Q113" s="42"/>
      <c r="R113" s="42"/>
      <c r="S113" s="42"/>
      <c r="T113" s="70"/>
      <c r="AT113" s="24" t="s">
        <v>146</v>
      </c>
      <c r="AU113" s="24" t="s">
        <v>84</v>
      </c>
    </row>
    <row r="114" spans="2:65" s="1" customFormat="1" ht="31.5" customHeight="1">
      <c r="B114" s="181"/>
      <c r="C114" s="228" t="s">
        <v>342</v>
      </c>
      <c r="D114" s="228" t="s">
        <v>219</v>
      </c>
      <c r="E114" s="229" t="s">
        <v>1126</v>
      </c>
      <c r="F114" s="230" t="s">
        <v>1127</v>
      </c>
      <c r="G114" s="231" t="s">
        <v>210</v>
      </c>
      <c r="H114" s="232">
        <v>4</v>
      </c>
      <c r="I114" s="233"/>
      <c r="J114" s="234">
        <f>ROUND(I114*H114,2)</f>
        <v>0</v>
      </c>
      <c r="K114" s="230" t="s">
        <v>201</v>
      </c>
      <c r="L114" s="235"/>
      <c r="M114" s="236" t="s">
        <v>5</v>
      </c>
      <c r="N114" s="237" t="s">
        <v>47</v>
      </c>
      <c r="O114" s="42"/>
      <c r="P114" s="191">
        <f>O114*H114</f>
        <v>0</v>
      </c>
      <c r="Q114" s="191">
        <v>5.0000000000000002E-5</v>
      </c>
      <c r="R114" s="191">
        <f>Q114*H114</f>
        <v>2.0000000000000001E-4</v>
      </c>
      <c r="S114" s="191">
        <v>0</v>
      </c>
      <c r="T114" s="192">
        <f>S114*H114</f>
        <v>0</v>
      </c>
      <c r="AR114" s="24" t="s">
        <v>379</v>
      </c>
      <c r="AT114" s="24" t="s">
        <v>219</v>
      </c>
      <c r="AU114" s="24" t="s">
        <v>84</v>
      </c>
      <c r="AY114" s="24" t="s">
        <v>139</v>
      </c>
      <c r="BE114" s="193">
        <f>IF(N114="základní",J114,0)</f>
        <v>0</v>
      </c>
      <c r="BF114" s="193">
        <f>IF(N114="snížená",J114,0)</f>
        <v>0</v>
      </c>
      <c r="BG114" s="193">
        <f>IF(N114="zákl. přenesená",J114,0)</f>
        <v>0</v>
      </c>
      <c r="BH114" s="193">
        <f>IF(N114="sníž. přenesená",J114,0)</f>
        <v>0</v>
      </c>
      <c r="BI114" s="193">
        <f>IF(N114="nulová",J114,0)</f>
        <v>0</v>
      </c>
      <c r="BJ114" s="24" t="s">
        <v>82</v>
      </c>
      <c r="BK114" s="193">
        <f>ROUND(I114*H114,2)</f>
        <v>0</v>
      </c>
      <c r="BL114" s="24" t="s">
        <v>293</v>
      </c>
      <c r="BM114" s="24" t="s">
        <v>1128</v>
      </c>
    </row>
    <row r="115" spans="2:65" s="1" customFormat="1" ht="13.5">
      <c r="B115" s="41"/>
      <c r="D115" s="194" t="s">
        <v>146</v>
      </c>
      <c r="F115" s="195" t="s">
        <v>1129</v>
      </c>
      <c r="I115" s="196"/>
      <c r="L115" s="41"/>
      <c r="M115" s="197"/>
      <c r="N115" s="42"/>
      <c r="O115" s="42"/>
      <c r="P115" s="42"/>
      <c r="Q115" s="42"/>
      <c r="R115" s="42"/>
      <c r="S115" s="42"/>
      <c r="T115" s="70"/>
      <c r="AT115" s="24" t="s">
        <v>146</v>
      </c>
      <c r="AU115" s="24" t="s">
        <v>84</v>
      </c>
    </row>
    <row r="116" spans="2:65" s="1" customFormat="1" ht="22.5" customHeight="1">
      <c r="B116" s="181"/>
      <c r="C116" s="228" t="s">
        <v>348</v>
      </c>
      <c r="D116" s="228" t="s">
        <v>219</v>
      </c>
      <c r="E116" s="229" t="s">
        <v>1130</v>
      </c>
      <c r="F116" s="230" t="s">
        <v>1131</v>
      </c>
      <c r="G116" s="231" t="s">
        <v>210</v>
      </c>
      <c r="H116" s="232">
        <v>8</v>
      </c>
      <c r="I116" s="233"/>
      <c r="J116" s="234">
        <f>ROUND(I116*H116,2)</f>
        <v>0</v>
      </c>
      <c r="K116" s="230" t="s">
        <v>201</v>
      </c>
      <c r="L116" s="235"/>
      <c r="M116" s="236" t="s">
        <v>5</v>
      </c>
      <c r="N116" s="237" t="s">
        <v>47</v>
      </c>
      <c r="O116" s="42"/>
      <c r="P116" s="191">
        <f>O116*H116</f>
        <v>0</v>
      </c>
      <c r="Q116" s="191">
        <v>5.0000000000000002E-5</v>
      </c>
      <c r="R116" s="191">
        <f>Q116*H116</f>
        <v>4.0000000000000002E-4</v>
      </c>
      <c r="S116" s="191">
        <v>0</v>
      </c>
      <c r="T116" s="192">
        <f>S116*H116</f>
        <v>0</v>
      </c>
      <c r="AR116" s="24" t="s">
        <v>379</v>
      </c>
      <c r="AT116" s="24" t="s">
        <v>219</v>
      </c>
      <c r="AU116" s="24" t="s">
        <v>84</v>
      </c>
      <c r="AY116" s="24" t="s">
        <v>139</v>
      </c>
      <c r="BE116" s="193">
        <f>IF(N116="základní",J116,0)</f>
        <v>0</v>
      </c>
      <c r="BF116" s="193">
        <f>IF(N116="snížená",J116,0)</f>
        <v>0</v>
      </c>
      <c r="BG116" s="193">
        <f>IF(N116="zákl. přenesená",J116,0)</f>
        <v>0</v>
      </c>
      <c r="BH116" s="193">
        <f>IF(N116="sníž. přenesená",J116,0)</f>
        <v>0</v>
      </c>
      <c r="BI116" s="193">
        <f>IF(N116="nulová",J116,0)</f>
        <v>0</v>
      </c>
      <c r="BJ116" s="24" t="s">
        <v>82</v>
      </c>
      <c r="BK116" s="193">
        <f>ROUND(I116*H116,2)</f>
        <v>0</v>
      </c>
      <c r="BL116" s="24" t="s">
        <v>293</v>
      </c>
      <c r="BM116" s="24" t="s">
        <v>1132</v>
      </c>
    </row>
    <row r="117" spans="2:65" s="1" customFormat="1" ht="13.5">
      <c r="B117" s="41"/>
      <c r="D117" s="194" t="s">
        <v>146</v>
      </c>
      <c r="F117" s="195" t="s">
        <v>1133</v>
      </c>
      <c r="I117" s="196"/>
      <c r="L117" s="41"/>
      <c r="M117" s="197"/>
      <c r="N117" s="42"/>
      <c r="O117" s="42"/>
      <c r="P117" s="42"/>
      <c r="Q117" s="42"/>
      <c r="R117" s="42"/>
      <c r="S117" s="42"/>
      <c r="T117" s="70"/>
      <c r="AT117" s="24" t="s">
        <v>146</v>
      </c>
      <c r="AU117" s="24" t="s">
        <v>84</v>
      </c>
    </row>
    <row r="118" spans="2:65" s="1" customFormat="1" ht="22.5" customHeight="1">
      <c r="B118" s="181"/>
      <c r="C118" s="228" t="s">
        <v>352</v>
      </c>
      <c r="D118" s="228" t="s">
        <v>219</v>
      </c>
      <c r="E118" s="229" t="s">
        <v>1134</v>
      </c>
      <c r="F118" s="230" t="s">
        <v>1135</v>
      </c>
      <c r="G118" s="231" t="s">
        <v>210</v>
      </c>
      <c r="H118" s="232">
        <v>1</v>
      </c>
      <c r="I118" s="233"/>
      <c r="J118" s="234">
        <f>ROUND(I118*H118,2)</f>
        <v>0</v>
      </c>
      <c r="K118" s="230" t="s">
        <v>201</v>
      </c>
      <c r="L118" s="235"/>
      <c r="M118" s="236" t="s">
        <v>5</v>
      </c>
      <c r="N118" s="237" t="s">
        <v>47</v>
      </c>
      <c r="O118" s="42"/>
      <c r="P118" s="191">
        <f>O118*H118</f>
        <v>0</v>
      </c>
      <c r="Q118" s="191">
        <v>0</v>
      </c>
      <c r="R118" s="191">
        <f>Q118*H118</f>
        <v>0</v>
      </c>
      <c r="S118" s="191">
        <v>0</v>
      </c>
      <c r="T118" s="192">
        <f>S118*H118</f>
        <v>0</v>
      </c>
      <c r="AR118" s="24" t="s">
        <v>379</v>
      </c>
      <c r="AT118" s="24" t="s">
        <v>219</v>
      </c>
      <c r="AU118" s="24" t="s">
        <v>84</v>
      </c>
      <c r="AY118" s="24" t="s">
        <v>139</v>
      </c>
      <c r="BE118" s="193">
        <f>IF(N118="základní",J118,0)</f>
        <v>0</v>
      </c>
      <c r="BF118" s="193">
        <f>IF(N118="snížená",J118,0)</f>
        <v>0</v>
      </c>
      <c r="BG118" s="193">
        <f>IF(N118="zákl. přenesená",J118,0)</f>
        <v>0</v>
      </c>
      <c r="BH118" s="193">
        <f>IF(N118="sníž. přenesená",J118,0)</f>
        <v>0</v>
      </c>
      <c r="BI118" s="193">
        <f>IF(N118="nulová",J118,0)</f>
        <v>0</v>
      </c>
      <c r="BJ118" s="24" t="s">
        <v>82</v>
      </c>
      <c r="BK118" s="193">
        <f>ROUND(I118*H118,2)</f>
        <v>0</v>
      </c>
      <c r="BL118" s="24" t="s">
        <v>293</v>
      </c>
      <c r="BM118" s="24" t="s">
        <v>1136</v>
      </c>
    </row>
    <row r="119" spans="2:65" s="1" customFormat="1" ht="13.5">
      <c r="B119" s="41"/>
      <c r="D119" s="194" t="s">
        <v>146</v>
      </c>
      <c r="F119" s="195" t="s">
        <v>1137</v>
      </c>
      <c r="I119" s="196"/>
      <c r="L119" s="41"/>
      <c r="M119" s="197"/>
      <c r="N119" s="42"/>
      <c r="O119" s="42"/>
      <c r="P119" s="42"/>
      <c r="Q119" s="42"/>
      <c r="R119" s="42"/>
      <c r="S119" s="42"/>
      <c r="T119" s="70"/>
      <c r="AT119" s="24" t="s">
        <v>146</v>
      </c>
      <c r="AU119" s="24" t="s">
        <v>84</v>
      </c>
    </row>
    <row r="120" spans="2:65" s="1" customFormat="1" ht="22.5" customHeight="1">
      <c r="B120" s="181"/>
      <c r="C120" s="228" t="s">
        <v>356</v>
      </c>
      <c r="D120" s="228" t="s">
        <v>219</v>
      </c>
      <c r="E120" s="229" t="s">
        <v>1138</v>
      </c>
      <c r="F120" s="230" t="s">
        <v>1139</v>
      </c>
      <c r="G120" s="231" t="s">
        <v>210</v>
      </c>
      <c r="H120" s="232">
        <v>1</v>
      </c>
      <c r="I120" s="233"/>
      <c r="J120" s="234">
        <f>ROUND(I120*H120,2)</f>
        <v>0</v>
      </c>
      <c r="K120" s="230" t="s">
        <v>201</v>
      </c>
      <c r="L120" s="235"/>
      <c r="M120" s="236" t="s">
        <v>5</v>
      </c>
      <c r="N120" s="237" t="s">
        <v>47</v>
      </c>
      <c r="O120" s="42"/>
      <c r="P120" s="191">
        <f>O120*H120</f>
        <v>0</v>
      </c>
      <c r="Q120" s="191">
        <v>0</v>
      </c>
      <c r="R120" s="191">
        <f>Q120*H120</f>
        <v>0</v>
      </c>
      <c r="S120" s="191">
        <v>0</v>
      </c>
      <c r="T120" s="192">
        <f>S120*H120</f>
        <v>0</v>
      </c>
      <c r="AR120" s="24" t="s">
        <v>379</v>
      </c>
      <c r="AT120" s="24" t="s">
        <v>219</v>
      </c>
      <c r="AU120" s="24" t="s">
        <v>84</v>
      </c>
      <c r="AY120" s="24" t="s">
        <v>139</v>
      </c>
      <c r="BE120" s="193">
        <f>IF(N120="základní",J120,0)</f>
        <v>0</v>
      </c>
      <c r="BF120" s="193">
        <f>IF(N120="snížená",J120,0)</f>
        <v>0</v>
      </c>
      <c r="BG120" s="193">
        <f>IF(N120="zákl. přenesená",J120,0)</f>
        <v>0</v>
      </c>
      <c r="BH120" s="193">
        <f>IF(N120="sníž. přenesená",J120,0)</f>
        <v>0</v>
      </c>
      <c r="BI120" s="193">
        <f>IF(N120="nulová",J120,0)</f>
        <v>0</v>
      </c>
      <c r="BJ120" s="24" t="s">
        <v>82</v>
      </c>
      <c r="BK120" s="193">
        <f>ROUND(I120*H120,2)</f>
        <v>0</v>
      </c>
      <c r="BL120" s="24" t="s">
        <v>293</v>
      </c>
      <c r="BM120" s="24" t="s">
        <v>1140</v>
      </c>
    </row>
    <row r="121" spans="2:65" s="1" customFormat="1" ht="13.5">
      <c r="B121" s="41"/>
      <c r="D121" s="194" t="s">
        <v>146</v>
      </c>
      <c r="F121" s="195" t="s">
        <v>1141</v>
      </c>
      <c r="I121" s="196"/>
      <c r="L121" s="41"/>
      <c r="M121" s="197"/>
      <c r="N121" s="42"/>
      <c r="O121" s="42"/>
      <c r="P121" s="42"/>
      <c r="Q121" s="42"/>
      <c r="R121" s="42"/>
      <c r="S121" s="42"/>
      <c r="T121" s="70"/>
      <c r="AT121" s="24" t="s">
        <v>146</v>
      </c>
      <c r="AU121" s="24" t="s">
        <v>84</v>
      </c>
    </row>
    <row r="122" spans="2:65" s="1" customFormat="1" ht="22.5" customHeight="1">
      <c r="B122" s="181"/>
      <c r="C122" s="228" t="s">
        <v>360</v>
      </c>
      <c r="D122" s="228" t="s">
        <v>219</v>
      </c>
      <c r="E122" s="229" t="s">
        <v>1142</v>
      </c>
      <c r="F122" s="230" t="s">
        <v>1143</v>
      </c>
      <c r="G122" s="231" t="s">
        <v>210</v>
      </c>
      <c r="H122" s="232">
        <v>9</v>
      </c>
      <c r="I122" s="233"/>
      <c r="J122" s="234">
        <f>ROUND(I122*H122,2)</f>
        <v>0</v>
      </c>
      <c r="K122" s="230" t="s">
        <v>201</v>
      </c>
      <c r="L122" s="235"/>
      <c r="M122" s="236" t="s">
        <v>5</v>
      </c>
      <c r="N122" s="237" t="s">
        <v>47</v>
      </c>
      <c r="O122" s="42"/>
      <c r="P122" s="191">
        <f>O122*H122</f>
        <v>0</v>
      </c>
      <c r="Q122" s="191">
        <v>6.0000000000000002E-5</v>
      </c>
      <c r="R122" s="191">
        <f>Q122*H122</f>
        <v>5.4000000000000001E-4</v>
      </c>
      <c r="S122" s="191">
        <v>0</v>
      </c>
      <c r="T122" s="192">
        <f>S122*H122</f>
        <v>0</v>
      </c>
      <c r="AR122" s="24" t="s">
        <v>379</v>
      </c>
      <c r="AT122" s="24" t="s">
        <v>219</v>
      </c>
      <c r="AU122" s="24" t="s">
        <v>84</v>
      </c>
      <c r="AY122" s="24" t="s">
        <v>139</v>
      </c>
      <c r="BE122" s="193">
        <f>IF(N122="základní",J122,0)</f>
        <v>0</v>
      </c>
      <c r="BF122" s="193">
        <f>IF(N122="snížená",J122,0)</f>
        <v>0</v>
      </c>
      <c r="BG122" s="193">
        <f>IF(N122="zákl. přenesená",J122,0)</f>
        <v>0</v>
      </c>
      <c r="BH122" s="193">
        <f>IF(N122="sníž. přenesená",J122,0)</f>
        <v>0</v>
      </c>
      <c r="BI122" s="193">
        <f>IF(N122="nulová",J122,0)</f>
        <v>0</v>
      </c>
      <c r="BJ122" s="24" t="s">
        <v>82</v>
      </c>
      <c r="BK122" s="193">
        <f>ROUND(I122*H122,2)</f>
        <v>0</v>
      </c>
      <c r="BL122" s="24" t="s">
        <v>293</v>
      </c>
      <c r="BM122" s="24" t="s">
        <v>1144</v>
      </c>
    </row>
    <row r="123" spans="2:65" s="1" customFormat="1" ht="13.5">
      <c r="B123" s="41"/>
      <c r="D123" s="194" t="s">
        <v>146</v>
      </c>
      <c r="F123" s="195" t="s">
        <v>1145</v>
      </c>
      <c r="I123" s="196"/>
      <c r="L123" s="41"/>
      <c r="M123" s="197"/>
      <c r="N123" s="42"/>
      <c r="O123" s="42"/>
      <c r="P123" s="42"/>
      <c r="Q123" s="42"/>
      <c r="R123" s="42"/>
      <c r="S123" s="42"/>
      <c r="T123" s="70"/>
      <c r="AT123" s="24" t="s">
        <v>146</v>
      </c>
      <c r="AU123" s="24" t="s">
        <v>84</v>
      </c>
    </row>
    <row r="124" spans="2:65" s="1" customFormat="1" ht="22.5" customHeight="1">
      <c r="B124" s="181"/>
      <c r="C124" s="182" t="s">
        <v>479</v>
      </c>
      <c r="D124" s="182" t="s">
        <v>141</v>
      </c>
      <c r="E124" s="183" t="s">
        <v>1146</v>
      </c>
      <c r="F124" s="184" t="s">
        <v>1147</v>
      </c>
      <c r="G124" s="185" t="s">
        <v>210</v>
      </c>
      <c r="H124" s="186">
        <v>3</v>
      </c>
      <c r="I124" s="187"/>
      <c r="J124" s="188">
        <f>ROUND(I124*H124,2)</f>
        <v>0</v>
      </c>
      <c r="K124" s="184" t="s">
        <v>201</v>
      </c>
      <c r="L124" s="41"/>
      <c r="M124" s="189" t="s">
        <v>5</v>
      </c>
      <c r="N124" s="190" t="s">
        <v>47</v>
      </c>
      <c r="O124" s="42"/>
      <c r="P124" s="191">
        <f>O124*H124</f>
        <v>0</v>
      </c>
      <c r="Q124" s="191">
        <v>0</v>
      </c>
      <c r="R124" s="191">
        <f>Q124*H124</f>
        <v>0</v>
      </c>
      <c r="S124" s="191">
        <v>0</v>
      </c>
      <c r="T124" s="192">
        <f>S124*H124</f>
        <v>0</v>
      </c>
      <c r="AR124" s="24" t="s">
        <v>293</v>
      </c>
      <c r="AT124" s="24" t="s">
        <v>141</v>
      </c>
      <c r="AU124" s="24" t="s">
        <v>84</v>
      </c>
      <c r="AY124" s="24" t="s">
        <v>139</v>
      </c>
      <c r="BE124" s="193">
        <f>IF(N124="základní",J124,0)</f>
        <v>0</v>
      </c>
      <c r="BF124" s="193">
        <f>IF(N124="snížená",J124,0)</f>
        <v>0</v>
      </c>
      <c r="BG124" s="193">
        <f>IF(N124="zákl. přenesená",J124,0)</f>
        <v>0</v>
      </c>
      <c r="BH124" s="193">
        <f>IF(N124="sníž. přenesená",J124,0)</f>
        <v>0</v>
      </c>
      <c r="BI124" s="193">
        <f>IF(N124="nulová",J124,0)</f>
        <v>0</v>
      </c>
      <c r="BJ124" s="24" t="s">
        <v>82</v>
      </c>
      <c r="BK124" s="193">
        <f>ROUND(I124*H124,2)</f>
        <v>0</v>
      </c>
      <c r="BL124" s="24" t="s">
        <v>293</v>
      </c>
      <c r="BM124" s="24" t="s">
        <v>1148</v>
      </c>
    </row>
    <row r="125" spans="2:65" s="1" customFormat="1" ht="27">
      <c r="B125" s="41"/>
      <c r="D125" s="194" t="s">
        <v>146</v>
      </c>
      <c r="F125" s="195" t="s">
        <v>1149</v>
      </c>
      <c r="I125" s="196"/>
      <c r="L125" s="41"/>
      <c r="M125" s="197"/>
      <c r="N125" s="42"/>
      <c r="O125" s="42"/>
      <c r="P125" s="42"/>
      <c r="Q125" s="42"/>
      <c r="R125" s="42"/>
      <c r="S125" s="42"/>
      <c r="T125" s="70"/>
      <c r="AT125" s="24" t="s">
        <v>146</v>
      </c>
      <c r="AU125" s="24" t="s">
        <v>84</v>
      </c>
    </row>
    <row r="126" spans="2:65" s="1" customFormat="1" ht="22.5" customHeight="1">
      <c r="B126" s="181"/>
      <c r="C126" s="228" t="s">
        <v>455</v>
      </c>
      <c r="D126" s="228" t="s">
        <v>219</v>
      </c>
      <c r="E126" s="229" t="s">
        <v>1150</v>
      </c>
      <c r="F126" s="230" t="s">
        <v>1151</v>
      </c>
      <c r="G126" s="231" t="s">
        <v>210</v>
      </c>
      <c r="H126" s="232">
        <v>3</v>
      </c>
      <c r="I126" s="233"/>
      <c r="J126" s="234">
        <f>ROUND(I126*H126,2)</f>
        <v>0</v>
      </c>
      <c r="K126" s="230" t="s">
        <v>201</v>
      </c>
      <c r="L126" s="235"/>
      <c r="M126" s="236" t="s">
        <v>5</v>
      </c>
      <c r="N126" s="237" t="s">
        <v>47</v>
      </c>
      <c r="O126" s="42"/>
      <c r="P126" s="191">
        <f>O126*H126</f>
        <v>0</v>
      </c>
      <c r="Q126" s="191">
        <v>3.8999999999999998E-3</v>
      </c>
      <c r="R126" s="191">
        <f>Q126*H126</f>
        <v>1.1699999999999999E-2</v>
      </c>
      <c r="S126" s="191">
        <v>0</v>
      </c>
      <c r="T126" s="192">
        <f>S126*H126</f>
        <v>0</v>
      </c>
      <c r="AR126" s="24" t="s">
        <v>379</v>
      </c>
      <c r="AT126" s="24" t="s">
        <v>219</v>
      </c>
      <c r="AU126" s="24" t="s">
        <v>84</v>
      </c>
      <c r="AY126" s="24" t="s">
        <v>139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24" t="s">
        <v>82</v>
      </c>
      <c r="BK126" s="193">
        <f>ROUND(I126*H126,2)</f>
        <v>0</v>
      </c>
      <c r="BL126" s="24" t="s">
        <v>293</v>
      </c>
      <c r="BM126" s="24" t="s">
        <v>1152</v>
      </c>
    </row>
    <row r="127" spans="2:65" s="1" customFormat="1" ht="13.5">
      <c r="B127" s="41"/>
      <c r="D127" s="194" t="s">
        <v>146</v>
      </c>
      <c r="F127" s="195" t="s">
        <v>1153</v>
      </c>
      <c r="I127" s="196"/>
      <c r="L127" s="41"/>
      <c r="M127" s="197"/>
      <c r="N127" s="42"/>
      <c r="O127" s="42"/>
      <c r="P127" s="42"/>
      <c r="Q127" s="42"/>
      <c r="R127" s="42"/>
      <c r="S127" s="42"/>
      <c r="T127" s="70"/>
      <c r="AT127" s="24" t="s">
        <v>146</v>
      </c>
      <c r="AU127" s="24" t="s">
        <v>84</v>
      </c>
    </row>
    <row r="128" spans="2:65" s="1" customFormat="1" ht="22.5" customHeight="1">
      <c r="B128" s="181"/>
      <c r="C128" s="182" t="s">
        <v>497</v>
      </c>
      <c r="D128" s="182" t="s">
        <v>141</v>
      </c>
      <c r="E128" s="183" t="s">
        <v>1154</v>
      </c>
      <c r="F128" s="184" t="s">
        <v>1155</v>
      </c>
      <c r="G128" s="185" t="s">
        <v>210</v>
      </c>
      <c r="H128" s="186">
        <v>3</v>
      </c>
      <c r="I128" s="187"/>
      <c r="J128" s="188">
        <f>ROUND(I128*H128,2)</f>
        <v>0</v>
      </c>
      <c r="K128" s="184" t="s">
        <v>201</v>
      </c>
      <c r="L128" s="41"/>
      <c r="M128" s="189" t="s">
        <v>5</v>
      </c>
      <c r="N128" s="190" t="s">
        <v>47</v>
      </c>
      <c r="O128" s="42"/>
      <c r="P128" s="191">
        <f>O128*H128</f>
        <v>0</v>
      </c>
      <c r="Q128" s="191">
        <v>0</v>
      </c>
      <c r="R128" s="191">
        <f>Q128*H128</f>
        <v>0</v>
      </c>
      <c r="S128" s="191">
        <v>0</v>
      </c>
      <c r="T128" s="192">
        <f>S128*H128</f>
        <v>0</v>
      </c>
      <c r="AR128" s="24" t="s">
        <v>293</v>
      </c>
      <c r="AT128" s="24" t="s">
        <v>141</v>
      </c>
      <c r="AU128" s="24" t="s">
        <v>84</v>
      </c>
      <c r="AY128" s="24" t="s">
        <v>139</v>
      </c>
      <c r="BE128" s="193">
        <f>IF(N128="základní",J128,0)</f>
        <v>0</v>
      </c>
      <c r="BF128" s="193">
        <f>IF(N128="snížená",J128,0)</f>
        <v>0</v>
      </c>
      <c r="BG128" s="193">
        <f>IF(N128="zákl. přenesená",J128,0)</f>
        <v>0</v>
      </c>
      <c r="BH128" s="193">
        <f>IF(N128="sníž. přenesená",J128,0)</f>
        <v>0</v>
      </c>
      <c r="BI128" s="193">
        <f>IF(N128="nulová",J128,0)</f>
        <v>0</v>
      </c>
      <c r="BJ128" s="24" t="s">
        <v>82</v>
      </c>
      <c r="BK128" s="193">
        <f>ROUND(I128*H128,2)</f>
        <v>0</v>
      </c>
      <c r="BL128" s="24" t="s">
        <v>293</v>
      </c>
      <c r="BM128" s="24" t="s">
        <v>1156</v>
      </c>
    </row>
    <row r="129" spans="2:65" s="1" customFormat="1" ht="27">
      <c r="B129" s="41"/>
      <c r="D129" s="194" t="s">
        <v>146</v>
      </c>
      <c r="F129" s="195" t="s">
        <v>1157</v>
      </c>
      <c r="I129" s="196"/>
      <c r="L129" s="41"/>
      <c r="M129" s="197"/>
      <c r="N129" s="42"/>
      <c r="O129" s="42"/>
      <c r="P129" s="42"/>
      <c r="Q129" s="42"/>
      <c r="R129" s="42"/>
      <c r="S129" s="42"/>
      <c r="T129" s="70"/>
      <c r="AT129" s="24" t="s">
        <v>146</v>
      </c>
      <c r="AU129" s="24" t="s">
        <v>84</v>
      </c>
    </row>
    <row r="130" spans="2:65" s="1" customFormat="1" ht="22.5" customHeight="1">
      <c r="B130" s="181"/>
      <c r="C130" s="228" t="s">
        <v>490</v>
      </c>
      <c r="D130" s="228" t="s">
        <v>219</v>
      </c>
      <c r="E130" s="229" t="s">
        <v>1158</v>
      </c>
      <c r="F130" s="230" t="s">
        <v>1159</v>
      </c>
      <c r="G130" s="231" t="s">
        <v>210</v>
      </c>
      <c r="H130" s="232">
        <v>3</v>
      </c>
      <c r="I130" s="233"/>
      <c r="J130" s="234">
        <f>ROUND(I130*H130,2)</f>
        <v>0</v>
      </c>
      <c r="K130" s="230" t="s">
        <v>5</v>
      </c>
      <c r="L130" s="235"/>
      <c r="M130" s="236" t="s">
        <v>5</v>
      </c>
      <c r="N130" s="237" t="s">
        <v>47</v>
      </c>
      <c r="O130" s="42"/>
      <c r="P130" s="191">
        <f>O130*H130</f>
        <v>0</v>
      </c>
      <c r="Q130" s="191">
        <v>3.8999999999999998E-3</v>
      </c>
      <c r="R130" s="191">
        <f>Q130*H130</f>
        <v>1.1699999999999999E-2</v>
      </c>
      <c r="S130" s="191">
        <v>0</v>
      </c>
      <c r="T130" s="192">
        <f>S130*H130</f>
        <v>0</v>
      </c>
      <c r="AR130" s="24" t="s">
        <v>379</v>
      </c>
      <c r="AT130" s="24" t="s">
        <v>219</v>
      </c>
      <c r="AU130" s="24" t="s">
        <v>84</v>
      </c>
      <c r="AY130" s="24" t="s">
        <v>139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24" t="s">
        <v>82</v>
      </c>
      <c r="BK130" s="193">
        <f>ROUND(I130*H130,2)</f>
        <v>0</v>
      </c>
      <c r="BL130" s="24" t="s">
        <v>293</v>
      </c>
      <c r="BM130" s="24" t="s">
        <v>1160</v>
      </c>
    </row>
    <row r="131" spans="2:65" s="11" customFormat="1" ht="29.85" customHeight="1">
      <c r="B131" s="167"/>
      <c r="D131" s="178" t="s">
        <v>75</v>
      </c>
      <c r="E131" s="179" t="s">
        <v>1161</v>
      </c>
      <c r="F131" s="179" t="s">
        <v>1162</v>
      </c>
      <c r="I131" s="170"/>
      <c r="J131" s="180">
        <f>BK131</f>
        <v>0</v>
      </c>
      <c r="L131" s="167"/>
      <c r="M131" s="172"/>
      <c r="N131" s="173"/>
      <c r="O131" s="173"/>
      <c r="P131" s="174">
        <f>SUM(P132:P139)</f>
        <v>0</v>
      </c>
      <c r="Q131" s="173"/>
      <c r="R131" s="174">
        <f>SUM(R132:R139)</f>
        <v>2.3E-3</v>
      </c>
      <c r="S131" s="173"/>
      <c r="T131" s="175">
        <f>SUM(T132:T139)</f>
        <v>0</v>
      </c>
      <c r="AR131" s="168" t="s">
        <v>84</v>
      </c>
      <c r="AT131" s="176" t="s">
        <v>75</v>
      </c>
      <c r="AU131" s="176" t="s">
        <v>82</v>
      </c>
      <c r="AY131" s="168" t="s">
        <v>139</v>
      </c>
      <c r="BK131" s="177">
        <f>SUM(BK132:BK139)</f>
        <v>0</v>
      </c>
    </row>
    <row r="132" spans="2:65" s="1" customFormat="1" ht="22.5" customHeight="1">
      <c r="B132" s="181"/>
      <c r="C132" s="182" t="s">
        <v>502</v>
      </c>
      <c r="D132" s="182" t="s">
        <v>141</v>
      </c>
      <c r="E132" s="183" t="s">
        <v>1163</v>
      </c>
      <c r="F132" s="184" t="s">
        <v>1164</v>
      </c>
      <c r="G132" s="185" t="s">
        <v>210</v>
      </c>
      <c r="H132" s="186">
        <v>7</v>
      </c>
      <c r="I132" s="187"/>
      <c r="J132" s="188">
        <f>ROUND(I132*H132,2)</f>
        <v>0</v>
      </c>
      <c r="K132" s="184" t="s">
        <v>201</v>
      </c>
      <c r="L132" s="41"/>
      <c r="M132" s="189" t="s">
        <v>5</v>
      </c>
      <c r="N132" s="190" t="s">
        <v>47</v>
      </c>
      <c r="O132" s="42"/>
      <c r="P132" s="191">
        <f>O132*H132</f>
        <v>0</v>
      </c>
      <c r="Q132" s="191">
        <v>0</v>
      </c>
      <c r="R132" s="191">
        <f>Q132*H132</f>
        <v>0</v>
      </c>
      <c r="S132" s="191">
        <v>0</v>
      </c>
      <c r="T132" s="192">
        <f>S132*H132</f>
        <v>0</v>
      </c>
      <c r="AR132" s="24" t="s">
        <v>293</v>
      </c>
      <c r="AT132" s="24" t="s">
        <v>141</v>
      </c>
      <c r="AU132" s="24" t="s">
        <v>84</v>
      </c>
      <c r="AY132" s="24" t="s">
        <v>139</v>
      </c>
      <c r="BE132" s="193">
        <f>IF(N132="základní",J132,0)</f>
        <v>0</v>
      </c>
      <c r="BF132" s="193">
        <f>IF(N132="snížená",J132,0)</f>
        <v>0</v>
      </c>
      <c r="BG132" s="193">
        <f>IF(N132="zákl. přenesená",J132,0)</f>
        <v>0</v>
      </c>
      <c r="BH132" s="193">
        <f>IF(N132="sníž. přenesená",J132,0)</f>
        <v>0</v>
      </c>
      <c r="BI132" s="193">
        <f>IF(N132="nulová",J132,0)</f>
        <v>0</v>
      </c>
      <c r="BJ132" s="24" t="s">
        <v>82</v>
      </c>
      <c r="BK132" s="193">
        <f>ROUND(I132*H132,2)</f>
        <v>0</v>
      </c>
      <c r="BL132" s="24" t="s">
        <v>293</v>
      </c>
      <c r="BM132" s="24" t="s">
        <v>1165</v>
      </c>
    </row>
    <row r="133" spans="2:65" s="1" customFormat="1" ht="40.5">
      <c r="B133" s="41"/>
      <c r="D133" s="194" t="s">
        <v>146</v>
      </c>
      <c r="F133" s="195" t="s">
        <v>1166</v>
      </c>
      <c r="I133" s="196"/>
      <c r="L133" s="41"/>
      <c r="M133" s="197"/>
      <c r="N133" s="42"/>
      <c r="O133" s="42"/>
      <c r="P133" s="42"/>
      <c r="Q133" s="42"/>
      <c r="R133" s="42"/>
      <c r="S133" s="42"/>
      <c r="T133" s="70"/>
      <c r="AT133" s="24" t="s">
        <v>146</v>
      </c>
      <c r="AU133" s="24" t="s">
        <v>84</v>
      </c>
    </row>
    <row r="134" spans="2:65" s="1" customFormat="1" ht="22.5" customHeight="1">
      <c r="B134" s="181"/>
      <c r="C134" s="228" t="s">
        <v>508</v>
      </c>
      <c r="D134" s="228" t="s">
        <v>219</v>
      </c>
      <c r="E134" s="229" t="s">
        <v>1167</v>
      </c>
      <c r="F134" s="230" t="s">
        <v>1168</v>
      </c>
      <c r="G134" s="231" t="s">
        <v>210</v>
      </c>
      <c r="H134" s="232">
        <v>7</v>
      </c>
      <c r="I134" s="233"/>
      <c r="J134" s="234">
        <f>ROUND(I134*H134,2)</f>
        <v>0</v>
      </c>
      <c r="K134" s="230" t="s">
        <v>201</v>
      </c>
      <c r="L134" s="235"/>
      <c r="M134" s="236" t="s">
        <v>5</v>
      </c>
      <c r="N134" s="237" t="s">
        <v>47</v>
      </c>
      <c r="O134" s="42"/>
      <c r="P134" s="191">
        <f>O134*H134</f>
        <v>0</v>
      </c>
      <c r="Q134" s="191">
        <v>2.3000000000000001E-4</v>
      </c>
      <c r="R134" s="191">
        <f>Q134*H134</f>
        <v>1.6100000000000001E-3</v>
      </c>
      <c r="S134" s="191">
        <v>0</v>
      </c>
      <c r="T134" s="192">
        <f>S134*H134</f>
        <v>0</v>
      </c>
      <c r="AR134" s="24" t="s">
        <v>379</v>
      </c>
      <c r="AT134" s="24" t="s">
        <v>219</v>
      </c>
      <c r="AU134" s="24" t="s">
        <v>84</v>
      </c>
      <c r="AY134" s="24" t="s">
        <v>139</v>
      </c>
      <c r="BE134" s="193">
        <f>IF(N134="základní",J134,0)</f>
        <v>0</v>
      </c>
      <c r="BF134" s="193">
        <f>IF(N134="snížená",J134,0)</f>
        <v>0</v>
      </c>
      <c r="BG134" s="193">
        <f>IF(N134="zákl. přenesená",J134,0)</f>
        <v>0</v>
      </c>
      <c r="BH134" s="193">
        <f>IF(N134="sníž. přenesená",J134,0)</f>
        <v>0</v>
      </c>
      <c r="BI134" s="193">
        <f>IF(N134="nulová",J134,0)</f>
        <v>0</v>
      </c>
      <c r="BJ134" s="24" t="s">
        <v>82</v>
      </c>
      <c r="BK134" s="193">
        <f>ROUND(I134*H134,2)</f>
        <v>0</v>
      </c>
      <c r="BL134" s="24" t="s">
        <v>293</v>
      </c>
      <c r="BM134" s="24" t="s">
        <v>1169</v>
      </c>
    </row>
    <row r="135" spans="2:65" s="1" customFormat="1" ht="13.5">
      <c r="B135" s="41"/>
      <c r="D135" s="194" t="s">
        <v>146</v>
      </c>
      <c r="F135" s="195" t="s">
        <v>1170</v>
      </c>
      <c r="I135" s="196"/>
      <c r="L135" s="41"/>
      <c r="M135" s="197"/>
      <c r="N135" s="42"/>
      <c r="O135" s="42"/>
      <c r="P135" s="42"/>
      <c r="Q135" s="42"/>
      <c r="R135" s="42"/>
      <c r="S135" s="42"/>
      <c r="T135" s="70"/>
      <c r="AT135" s="24" t="s">
        <v>146</v>
      </c>
      <c r="AU135" s="24" t="s">
        <v>84</v>
      </c>
    </row>
    <row r="136" spans="2:65" s="1" customFormat="1" ht="22.5" customHeight="1">
      <c r="B136" s="181"/>
      <c r="C136" s="182" t="s">
        <v>161</v>
      </c>
      <c r="D136" s="182" t="s">
        <v>141</v>
      </c>
      <c r="E136" s="183" t="s">
        <v>1171</v>
      </c>
      <c r="F136" s="184" t="s">
        <v>1172</v>
      </c>
      <c r="G136" s="185" t="s">
        <v>210</v>
      </c>
      <c r="H136" s="186">
        <v>15</v>
      </c>
      <c r="I136" s="187"/>
      <c r="J136" s="188">
        <f>ROUND(I136*H136,2)</f>
        <v>0</v>
      </c>
      <c r="K136" s="184" t="s">
        <v>1173</v>
      </c>
      <c r="L136" s="41"/>
      <c r="M136" s="189" t="s">
        <v>5</v>
      </c>
      <c r="N136" s="190" t="s">
        <v>47</v>
      </c>
      <c r="O136" s="42"/>
      <c r="P136" s="191">
        <f>O136*H136</f>
        <v>0</v>
      </c>
      <c r="Q136" s="191">
        <v>0</v>
      </c>
      <c r="R136" s="191">
        <f>Q136*H136</f>
        <v>0</v>
      </c>
      <c r="S136" s="191">
        <v>0</v>
      </c>
      <c r="T136" s="192">
        <f>S136*H136</f>
        <v>0</v>
      </c>
      <c r="AR136" s="24" t="s">
        <v>293</v>
      </c>
      <c r="AT136" s="24" t="s">
        <v>141</v>
      </c>
      <c r="AU136" s="24" t="s">
        <v>84</v>
      </c>
      <c r="AY136" s="24" t="s">
        <v>139</v>
      </c>
      <c r="BE136" s="193">
        <f>IF(N136="základní",J136,0)</f>
        <v>0</v>
      </c>
      <c r="BF136" s="193">
        <f>IF(N136="snížená",J136,0)</f>
        <v>0</v>
      </c>
      <c r="BG136" s="193">
        <f>IF(N136="zákl. přenesená",J136,0)</f>
        <v>0</v>
      </c>
      <c r="BH136" s="193">
        <f>IF(N136="sníž. přenesená",J136,0)</f>
        <v>0</v>
      </c>
      <c r="BI136" s="193">
        <f>IF(N136="nulová",J136,0)</f>
        <v>0</v>
      </c>
      <c r="BJ136" s="24" t="s">
        <v>82</v>
      </c>
      <c r="BK136" s="193">
        <f>ROUND(I136*H136,2)</f>
        <v>0</v>
      </c>
      <c r="BL136" s="24" t="s">
        <v>293</v>
      </c>
      <c r="BM136" s="24" t="s">
        <v>1174</v>
      </c>
    </row>
    <row r="137" spans="2:65" s="1" customFormat="1" ht="27">
      <c r="B137" s="41"/>
      <c r="D137" s="194" t="s">
        <v>146</v>
      </c>
      <c r="F137" s="195" t="s">
        <v>1175</v>
      </c>
      <c r="I137" s="196"/>
      <c r="L137" s="41"/>
      <c r="M137" s="197"/>
      <c r="N137" s="42"/>
      <c r="O137" s="42"/>
      <c r="P137" s="42"/>
      <c r="Q137" s="42"/>
      <c r="R137" s="42"/>
      <c r="S137" s="42"/>
      <c r="T137" s="70"/>
      <c r="AT137" s="24" t="s">
        <v>146</v>
      </c>
      <c r="AU137" s="24" t="s">
        <v>84</v>
      </c>
    </row>
    <row r="138" spans="2:65" s="1" customFormat="1" ht="22.5" customHeight="1">
      <c r="B138" s="181"/>
      <c r="C138" s="228" t="s">
        <v>166</v>
      </c>
      <c r="D138" s="228" t="s">
        <v>219</v>
      </c>
      <c r="E138" s="229" t="s">
        <v>1176</v>
      </c>
      <c r="F138" s="230" t="s">
        <v>1177</v>
      </c>
      <c r="G138" s="231" t="s">
        <v>210</v>
      </c>
      <c r="H138" s="232">
        <v>15</v>
      </c>
      <c r="I138" s="233"/>
      <c r="J138" s="234">
        <f>ROUND(I138*H138,2)</f>
        <v>0</v>
      </c>
      <c r="K138" s="230" t="s">
        <v>201</v>
      </c>
      <c r="L138" s="235"/>
      <c r="M138" s="236" t="s">
        <v>5</v>
      </c>
      <c r="N138" s="237" t="s">
        <v>47</v>
      </c>
      <c r="O138" s="42"/>
      <c r="P138" s="191">
        <f>O138*H138</f>
        <v>0</v>
      </c>
      <c r="Q138" s="191">
        <v>4.6E-5</v>
      </c>
      <c r="R138" s="191">
        <f>Q138*H138</f>
        <v>6.8999999999999997E-4</v>
      </c>
      <c r="S138" s="191">
        <v>0</v>
      </c>
      <c r="T138" s="192">
        <f>S138*H138</f>
        <v>0</v>
      </c>
      <c r="AR138" s="24" t="s">
        <v>379</v>
      </c>
      <c r="AT138" s="24" t="s">
        <v>219</v>
      </c>
      <c r="AU138" s="24" t="s">
        <v>84</v>
      </c>
      <c r="AY138" s="24" t="s">
        <v>139</v>
      </c>
      <c r="BE138" s="193">
        <f>IF(N138="základní",J138,0)</f>
        <v>0</v>
      </c>
      <c r="BF138" s="193">
        <f>IF(N138="snížená",J138,0)</f>
        <v>0</v>
      </c>
      <c r="BG138" s="193">
        <f>IF(N138="zákl. přenesená",J138,0)</f>
        <v>0</v>
      </c>
      <c r="BH138" s="193">
        <f>IF(N138="sníž. přenesená",J138,0)</f>
        <v>0</v>
      </c>
      <c r="BI138" s="193">
        <f>IF(N138="nulová",J138,0)</f>
        <v>0</v>
      </c>
      <c r="BJ138" s="24" t="s">
        <v>82</v>
      </c>
      <c r="BK138" s="193">
        <f>ROUND(I138*H138,2)</f>
        <v>0</v>
      </c>
      <c r="BL138" s="24" t="s">
        <v>293</v>
      </c>
      <c r="BM138" s="24" t="s">
        <v>1178</v>
      </c>
    </row>
    <row r="139" spans="2:65" s="1" customFormat="1" ht="13.5">
      <c r="B139" s="41"/>
      <c r="D139" s="198" t="s">
        <v>146</v>
      </c>
      <c r="F139" s="199" t="s">
        <v>1179</v>
      </c>
      <c r="I139" s="196"/>
      <c r="L139" s="41"/>
      <c r="M139" s="197"/>
      <c r="N139" s="42"/>
      <c r="O139" s="42"/>
      <c r="P139" s="42"/>
      <c r="Q139" s="42"/>
      <c r="R139" s="42"/>
      <c r="S139" s="42"/>
      <c r="T139" s="70"/>
      <c r="AT139" s="24" t="s">
        <v>146</v>
      </c>
      <c r="AU139" s="24" t="s">
        <v>84</v>
      </c>
    </row>
    <row r="140" spans="2:65" s="11" customFormat="1" ht="29.85" customHeight="1">
      <c r="B140" s="167"/>
      <c r="D140" s="178" t="s">
        <v>75</v>
      </c>
      <c r="E140" s="179" t="s">
        <v>1180</v>
      </c>
      <c r="F140" s="179" t="s">
        <v>1181</v>
      </c>
      <c r="I140" s="170"/>
      <c r="J140" s="180">
        <f>BK140</f>
        <v>0</v>
      </c>
      <c r="L140" s="167"/>
      <c r="M140" s="172"/>
      <c r="N140" s="173"/>
      <c r="O140" s="173"/>
      <c r="P140" s="174">
        <f>SUM(P141:P152)</f>
        <v>0</v>
      </c>
      <c r="Q140" s="173"/>
      <c r="R140" s="174">
        <f>SUM(R141:R152)</f>
        <v>0</v>
      </c>
      <c r="S140" s="173"/>
      <c r="T140" s="175">
        <f>SUM(T141:T152)</f>
        <v>0</v>
      </c>
      <c r="AR140" s="168" t="s">
        <v>84</v>
      </c>
      <c r="AT140" s="176" t="s">
        <v>75</v>
      </c>
      <c r="AU140" s="176" t="s">
        <v>82</v>
      </c>
      <c r="AY140" s="168" t="s">
        <v>139</v>
      </c>
      <c r="BK140" s="177">
        <f>SUM(BK141:BK152)</f>
        <v>0</v>
      </c>
    </row>
    <row r="141" spans="2:65" s="1" customFormat="1" ht="22.5" customHeight="1">
      <c r="B141" s="181"/>
      <c r="C141" s="182" t="s">
        <v>553</v>
      </c>
      <c r="D141" s="182" t="s">
        <v>141</v>
      </c>
      <c r="E141" s="183" t="s">
        <v>1182</v>
      </c>
      <c r="F141" s="184" t="s">
        <v>1183</v>
      </c>
      <c r="G141" s="185" t="s">
        <v>210</v>
      </c>
      <c r="H141" s="186">
        <v>2</v>
      </c>
      <c r="I141" s="187"/>
      <c r="J141" s="188">
        <f>ROUND(I141*H141,2)</f>
        <v>0</v>
      </c>
      <c r="K141" s="184" t="s">
        <v>5</v>
      </c>
      <c r="L141" s="41"/>
      <c r="M141" s="189" t="s">
        <v>5</v>
      </c>
      <c r="N141" s="190" t="s">
        <v>47</v>
      </c>
      <c r="O141" s="42"/>
      <c r="P141" s="191">
        <f>O141*H141</f>
        <v>0</v>
      </c>
      <c r="Q141" s="191">
        <v>0</v>
      </c>
      <c r="R141" s="191">
        <f>Q141*H141</f>
        <v>0</v>
      </c>
      <c r="S141" s="191">
        <v>0</v>
      </c>
      <c r="T141" s="192">
        <f>S141*H141</f>
        <v>0</v>
      </c>
      <c r="AR141" s="24" t="s">
        <v>293</v>
      </c>
      <c r="AT141" s="24" t="s">
        <v>141</v>
      </c>
      <c r="AU141" s="24" t="s">
        <v>84</v>
      </c>
      <c r="AY141" s="24" t="s">
        <v>139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24" t="s">
        <v>82</v>
      </c>
      <c r="BK141" s="193">
        <f>ROUND(I141*H141,2)</f>
        <v>0</v>
      </c>
      <c r="BL141" s="24" t="s">
        <v>293</v>
      </c>
      <c r="BM141" s="24" t="s">
        <v>1184</v>
      </c>
    </row>
    <row r="142" spans="2:65" s="1" customFormat="1" ht="22.5" customHeight="1">
      <c r="B142" s="181"/>
      <c r="C142" s="228" t="s">
        <v>559</v>
      </c>
      <c r="D142" s="228" t="s">
        <v>219</v>
      </c>
      <c r="E142" s="229" t="s">
        <v>1185</v>
      </c>
      <c r="F142" s="230" t="s">
        <v>1186</v>
      </c>
      <c r="G142" s="231" t="s">
        <v>210</v>
      </c>
      <c r="H142" s="232">
        <v>2</v>
      </c>
      <c r="I142" s="233"/>
      <c r="J142" s="234">
        <f>ROUND(I142*H142,2)</f>
        <v>0</v>
      </c>
      <c r="K142" s="230" t="s">
        <v>5</v>
      </c>
      <c r="L142" s="235"/>
      <c r="M142" s="236" t="s">
        <v>5</v>
      </c>
      <c r="N142" s="237" t="s">
        <v>47</v>
      </c>
      <c r="O142" s="42"/>
      <c r="P142" s="191">
        <f>O142*H142</f>
        <v>0</v>
      </c>
      <c r="Q142" s="191">
        <v>0</v>
      </c>
      <c r="R142" s="191">
        <f>Q142*H142</f>
        <v>0</v>
      </c>
      <c r="S142" s="191">
        <v>0</v>
      </c>
      <c r="T142" s="192">
        <f>S142*H142</f>
        <v>0</v>
      </c>
      <c r="AR142" s="24" t="s">
        <v>379</v>
      </c>
      <c r="AT142" s="24" t="s">
        <v>219</v>
      </c>
      <c r="AU142" s="24" t="s">
        <v>84</v>
      </c>
      <c r="AY142" s="24" t="s">
        <v>139</v>
      </c>
      <c r="BE142" s="193">
        <f>IF(N142="základní",J142,0)</f>
        <v>0</v>
      </c>
      <c r="BF142" s="193">
        <f>IF(N142="snížená",J142,0)</f>
        <v>0</v>
      </c>
      <c r="BG142" s="193">
        <f>IF(N142="zákl. přenesená",J142,0)</f>
        <v>0</v>
      </c>
      <c r="BH142" s="193">
        <f>IF(N142="sníž. přenesená",J142,0)</f>
        <v>0</v>
      </c>
      <c r="BI142" s="193">
        <f>IF(N142="nulová",J142,0)</f>
        <v>0</v>
      </c>
      <c r="BJ142" s="24" t="s">
        <v>82</v>
      </c>
      <c r="BK142" s="193">
        <f>ROUND(I142*H142,2)</f>
        <v>0</v>
      </c>
      <c r="BL142" s="24" t="s">
        <v>293</v>
      </c>
      <c r="BM142" s="24" t="s">
        <v>1187</v>
      </c>
    </row>
    <row r="143" spans="2:65" s="13" customFormat="1" ht="13.5">
      <c r="B143" s="211"/>
      <c r="D143" s="194" t="s">
        <v>204</v>
      </c>
      <c r="E143" s="246" t="s">
        <v>5</v>
      </c>
      <c r="F143" s="241" t="s">
        <v>84</v>
      </c>
      <c r="H143" s="242">
        <v>2</v>
      </c>
      <c r="I143" s="215"/>
      <c r="L143" s="211"/>
      <c r="M143" s="216"/>
      <c r="N143" s="217"/>
      <c r="O143" s="217"/>
      <c r="P143" s="217"/>
      <c r="Q143" s="217"/>
      <c r="R143" s="217"/>
      <c r="S143" s="217"/>
      <c r="T143" s="218"/>
      <c r="AT143" s="212" t="s">
        <v>204</v>
      </c>
      <c r="AU143" s="212" t="s">
        <v>84</v>
      </c>
      <c r="AV143" s="13" t="s">
        <v>84</v>
      </c>
      <c r="AW143" s="13" t="s">
        <v>39</v>
      </c>
      <c r="AX143" s="13" t="s">
        <v>76</v>
      </c>
      <c r="AY143" s="212" t="s">
        <v>139</v>
      </c>
    </row>
    <row r="144" spans="2:65" s="1" customFormat="1" ht="22.5" customHeight="1">
      <c r="B144" s="181"/>
      <c r="C144" s="182" t="s">
        <v>595</v>
      </c>
      <c r="D144" s="182" t="s">
        <v>141</v>
      </c>
      <c r="E144" s="183" t="s">
        <v>1188</v>
      </c>
      <c r="F144" s="184" t="s">
        <v>1189</v>
      </c>
      <c r="G144" s="185" t="s">
        <v>1190</v>
      </c>
      <c r="H144" s="186">
        <v>1</v>
      </c>
      <c r="I144" s="187"/>
      <c r="J144" s="188">
        <f>ROUND(I144*H144,2)</f>
        <v>0</v>
      </c>
      <c r="K144" s="184" t="s">
        <v>5</v>
      </c>
      <c r="L144" s="41"/>
      <c r="M144" s="189" t="s">
        <v>5</v>
      </c>
      <c r="N144" s="190" t="s">
        <v>47</v>
      </c>
      <c r="O144" s="42"/>
      <c r="P144" s="191">
        <f>O144*H144</f>
        <v>0</v>
      </c>
      <c r="Q144" s="191">
        <v>0</v>
      </c>
      <c r="R144" s="191">
        <f>Q144*H144</f>
        <v>0</v>
      </c>
      <c r="S144" s="191">
        <v>0</v>
      </c>
      <c r="T144" s="192">
        <f>S144*H144</f>
        <v>0</v>
      </c>
      <c r="AR144" s="24" t="s">
        <v>293</v>
      </c>
      <c r="AT144" s="24" t="s">
        <v>141</v>
      </c>
      <c r="AU144" s="24" t="s">
        <v>84</v>
      </c>
      <c r="AY144" s="24" t="s">
        <v>139</v>
      </c>
      <c r="BE144" s="193">
        <f>IF(N144="základní",J144,0)</f>
        <v>0</v>
      </c>
      <c r="BF144" s="193">
        <f>IF(N144="snížená",J144,0)</f>
        <v>0</v>
      </c>
      <c r="BG144" s="193">
        <f>IF(N144="zákl. přenesená",J144,0)</f>
        <v>0</v>
      </c>
      <c r="BH144" s="193">
        <f>IF(N144="sníž. přenesená",J144,0)</f>
        <v>0</v>
      </c>
      <c r="BI144" s="193">
        <f>IF(N144="nulová",J144,0)</f>
        <v>0</v>
      </c>
      <c r="BJ144" s="24" t="s">
        <v>82</v>
      </c>
      <c r="BK144" s="193">
        <f>ROUND(I144*H144,2)</f>
        <v>0</v>
      </c>
      <c r="BL144" s="24" t="s">
        <v>293</v>
      </c>
      <c r="BM144" s="24" t="s">
        <v>1191</v>
      </c>
    </row>
    <row r="145" spans="2:65" s="1" customFormat="1" ht="13.5">
      <c r="B145" s="41"/>
      <c r="D145" s="194" t="s">
        <v>146</v>
      </c>
      <c r="F145" s="195" t="s">
        <v>1189</v>
      </c>
      <c r="I145" s="196"/>
      <c r="L145" s="41"/>
      <c r="M145" s="197"/>
      <c r="N145" s="42"/>
      <c r="O145" s="42"/>
      <c r="P145" s="42"/>
      <c r="Q145" s="42"/>
      <c r="R145" s="42"/>
      <c r="S145" s="42"/>
      <c r="T145" s="70"/>
      <c r="AT145" s="24" t="s">
        <v>146</v>
      </c>
      <c r="AU145" s="24" t="s">
        <v>84</v>
      </c>
    </row>
    <row r="146" spans="2:65" s="1" customFormat="1" ht="22.5" customHeight="1">
      <c r="B146" s="181"/>
      <c r="C146" s="182" t="s">
        <v>599</v>
      </c>
      <c r="D146" s="182" t="s">
        <v>141</v>
      </c>
      <c r="E146" s="183" t="s">
        <v>1192</v>
      </c>
      <c r="F146" s="184" t="s">
        <v>1193</v>
      </c>
      <c r="G146" s="185" t="s">
        <v>245</v>
      </c>
      <c r="H146" s="186">
        <v>45</v>
      </c>
      <c r="I146" s="187"/>
      <c r="J146" s="188">
        <f>ROUND(I146*H146,2)</f>
        <v>0</v>
      </c>
      <c r="K146" s="184" t="s">
        <v>5</v>
      </c>
      <c r="L146" s="41"/>
      <c r="M146" s="189" t="s">
        <v>5</v>
      </c>
      <c r="N146" s="190" t="s">
        <v>47</v>
      </c>
      <c r="O146" s="42"/>
      <c r="P146" s="191">
        <f>O146*H146</f>
        <v>0</v>
      </c>
      <c r="Q146" s="191">
        <v>0</v>
      </c>
      <c r="R146" s="191">
        <f>Q146*H146</f>
        <v>0</v>
      </c>
      <c r="S146" s="191">
        <v>0</v>
      </c>
      <c r="T146" s="192">
        <f>S146*H146</f>
        <v>0</v>
      </c>
      <c r="AR146" s="24" t="s">
        <v>293</v>
      </c>
      <c r="AT146" s="24" t="s">
        <v>141</v>
      </c>
      <c r="AU146" s="24" t="s">
        <v>84</v>
      </c>
      <c r="AY146" s="24" t="s">
        <v>139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24" t="s">
        <v>82</v>
      </c>
      <c r="BK146" s="193">
        <f>ROUND(I146*H146,2)</f>
        <v>0</v>
      </c>
      <c r="BL146" s="24" t="s">
        <v>293</v>
      </c>
      <c r="BM146" s="24" t="s">
        <v>1194</v>
      </c>
    </row>
    <row r="147" spans="2:65" s="1" customFormat="1" ht="22.5" customHeight="1">
      <c r="B147" s="181"/>
      <c r="C147" s="228" t="s">
        <v>603</v>
      </c>
      <c r="D147" s="228" t="s">
        <v>219</v>
      </c>
      <c r="E147" s="229" t="s">
        <v>1195</v>
      </c>
      <c r="F147" s="230" t="s">
        <v>1196</v>
      </c>
      <c r="G147" s="231" t="s">
        <v>245</v>
      </c>
      <c r="H147" s="232">
        <v>45</v>
      </c>
      <c r="I147" s="233"/>
      <c r="J147" s="234">
        <f>ROUND(I147*H147,2)</f>
        <v>0</v>
      </c>
      <c r="K147" s="230" t="s">
        <v>5</v>
      </c>
      <c r="L147" s="235"/>
      <c r="M147" s="236" t="s">
        <v>5</v>
      </c>
      <c r="N147" s="237" t="s">
        <v>47</v>
      </c>
      <c r="O147" s="42"/>
      <c r="P147" s="191">
        <f>O147*H147</f>
        <v>0</v>
      </c>
      <c r="Q147" s="191">
        <v>0</v>
      </c>
      <c r="R147" s="191">
        <f>Q147*H147</f>
        <v>0</v>
      </c>
      <c r="S147" s="191">
        <v>0</v>
      </c>
      <c r="T147" s="192">
        <f>S147*H147</f>
        <v>0</v>
      </c>
      <c r="AR147" s="24" t="s">
        <v>379</v>
      </c>
      <c r="AT147" s="24" t="s">
        <v>219</v>
      </c>
      <c r="AU147" s="24" t="s">
        <v>84</v>
      </c>
      <c r="AY147" s="24" t="s">
        <v>139</v>
      </c>
      <c r="BE147" s="193">
        <f>IF(N147="základní",J147,0)</f>
        <v>0</v>
      </c>
      <c r="BF147" s="193">
        <f>IF(N147="snížená",J147,0)</f>
        <v>0</v>
      </c>
      <c r="BG147" s="193">
        <f>IF(N147="zákl. přenesená",J147,0)</f>
        <v>0</v>
      </c>
      <c r="BH147" s="193">
        <f>IF(N147="sníž. přenesená",J147,0)</f>
        <v>0</v>
      </c>
      <c r="BI147" s="193">
        <f>IF(N147="nulová",J147,0)</f>
        <v>0</v>
      </c>
      <c r="BJ147" s="24" t="s">
        <v>82</v>
      </c>
      <c r="BK147" s="193">
        <f>ROUND(I147*H147,2)</f>
        <v>0</v>
      </c>
      <c r="BL147" s="24" t="s">
        <v>293</v>
      </c>
      <c r="BM147" s="24" t="s">
        <v>1197</v>
      </c>
    </row>
    <row r="148" spans="2:65" s="13" customFormat="1" ht="13.5">
      <c r="B148" s="211"/>
      <c r="D148" s="194" t="s">
        <v>204</v>
      </c>
      <c r="E148" s="246" t="s">
        <v>5</v>
      </c>
      <c r="F148" s="241" t="s">
        <v>1198</v>
      </c>
      <c r="H148" s="242">
        <v>45</v>
      </c>
      <c r="I148" s="215"/>
      <c r="L148" s="211"/>
      <c r="M148" s="216"/>
      <c r="N148" s="217"/>
      <c r="O148" s="217"/>
      <c r="P148" s="217"/>
      <c r="Q148" s="217"/>
      <c r="R148" s="217"/>
      <c r="S148" s="217"/>
      <c r="T148" s="218"/>
      <c r="AT148" s="212" t="s">
        <v>204</v>
      </c>
      <c r="AU148" s="212" t="s">
        <v>84</v>
      </c>
      <c r="AV148" s="13" t="s">
        <v>84</v>
      </c>
      <c r="AW148" s="13" t="s">
        <v>39</v>
      </c>
      <c r="AX148" s="13" t="s">
        <v>76</v>
      </c>
      <c r="AY148" s="212" t="s">
        <v>139</v>
      </c>
    </row>
    <row r="149" spans="2:65" s="1" customFormat="1" ht="22.5" customHeight="1">
      <c r="B149" s="181"/>
      <c r="C149" s="182" t="s">
        <v>563</v>
      </c>
      <c r="D149" s="182" t="s">
        <v>141</v>
      </c>
      <c r="E149" s="183" t="s">
        <v>1199</v>
      </c>
      <c r="F149" s="184" t="s">
        <v>1200</v>
      </c>
      <c r="G149" s="185" t="s">
        <v>210</v>
      </c>
      <c r="H149" s="186">
        <v>4</v>
      </c>
      <c r="I149" s="187"/>
      <c r="J149" s="188">
        <f>ROUND(I149*H149,2)</f>
        <v>0</v>
      </c>
      <c r="K149" s="184" t="s">
        <v>5</v>
      </c>
      <c r="L149" s="41"/>
      <c r="M149" s="189" t="s">
        <v>5</v>
      </c>
      <c r="N149" s="190" t="s">
        <v>47</v>
      </c>
      <c r="O149" s="42"/>
      <c r="P149" s="191">
        <f>O149*H149</f>
        <v>0</v>
      </c>
      <c r="Q149" s="191">
        <v>0</v>
      </c>
      <c r="R149" s="191">
        <f>Q149*H149</f>
        <v>0</v>
      </c>
      <c r="S149" s="191">
        <v>0</v>
      </c>
      <c r="T149" s="192">
        <f>S149*H149</f>
        <v>0</v>
      </c>
      <c r="AR149" s="24" t="s">
        <v>293</v>
      </c>
      <c r="AT149" s="24" t="s">
        <v>141</v>
      </c>
      <c r="AU149" s="24" t="s">
        <v>84</v>
      </c>
      <c r="AY149" s="24" t="s">
        <v>139</v>
      </c>
      <c r="BE149" s="193">
        <f>IF(N149="základní",J149,0)</f>
        <v>0</v>
      </c>
      <c r="BF149" s="193">
        <f>IF(N149="snížená",J149,0)</f>
        <v>0</v>
      </c>
      <c r="BG149" s="193">
        <f>IF(N149="zákl. přenesená",J149,0)</f>
        <v>0</v>
      </c>
      <c r="BH149" s="193">
        <f>IF(N149="sníž. přenesená",J149,0)</f>
        <v>0</v>
      </c>
      <c r="BI149" s="193">
        <f>IF(N149="nulová",J149,0)</f>
        <v>0</v>
      </c>
      <c r="BJ149" s="24" t="s">
        <v>82</v>
      </c>
      <c r="BK149" s="193">
        <f>ROUND(I149*H149,2)</f>
        <v>0</v>
      </c>
      <c r="BL149" s="24" t="s">
        <v>293</v>
      </c>
      <c r="BM149" s="24" t="s">
        <v>1201</v>
      </c>
    </row>
    <row r="150" spans="2:65" s="1" customFormat="1" ht="22.5" customHeight="1">
      <c r="B150" s="181"/>
      <c r="C150" s="228" t="s">
        <v>568</v>
      </c>
      <c r="D150" s="228" t="s">
        <v>219</v>
      </c>
      <c r="E150" s="229" t="s">
        <v>1202</v>
      </c>
      <c r="F150" s="230" t="s">
        <v>1203</v>
      </c>
      <c r="G150" s="231" t="s">
        <v>210</v>
      </c>
      <c r="H150" s="232">
        <v>4</v>
      </c>
      <c r="I150" s="233"/>
      <c r="J150" s="234">
        <f>ROUND(I150*H150,2)</f>
        <v>0</v>
      </c>
      <c r="K150" s="230" t="s">
        <v>5</v>
      </c>
      <c r="L150" s="235"/>
      <c r="M150" s="236" t="s">
        <v>5</v>
      </c>
      <c r="N150" s="237" t="s">
        <v>47</v>
      </c>
      <c r="O150" s="42"/>
      <c r="P150" s="191">
        <f>O150*H150</f>
        <v>0</v>
      </c>
      <c r="Q150" s="191">
        <v>0</v>
      </c>
      <c r="R150" s="191">
        <f>Q150*H150</f>
        <v>0</v>
      </c>
      <c r="S150" s="191">
        <v>0</v>
      </c>
      <c r="T150" s="192">
        <f>S150*H150</f>
        <v>0</v>
      </c>
      <c r="AR150" s="24" t="s">
        <v>379</v>
      </c>
      <c r="AT150" s="24" t="s">
        <v>219</v>
      </c>
      <c r="AU150" s="24" t="s">
        <v>84</v>
      </c>
      <c r="AY150" s="24" t="s">
        <v>139</v>
      </c>
      <c r="BE150" s="193">
        <f>IF(N150="základní",J150,0)</f>
        <v>0</v>
      </c>
      <c r="BF150" s="193">
        <f>IF(N150="snížená",J150,0)</f>
        <v>0</v>
      </c>
      <c r="BG150" s="193">
        <f>IF(N150="zákl. přenesená",J150,0)</f>
        <v>0</v>
      </c>
      <c r="BH150" s="193">
        <f>IF(N150="sníž. přenesená",J150,0)</f>
        <v>0</v>
      </c>
      <c r="BI150" s="193">
        <f>IF(N150="nulová",J150,0)</f>
        <v>0</v>
      </c>
      <c r="BJ150" s="24" t="s">
        <v>82</v>
      </c>
      <c r="BK150" s="193">
        <f>ROUND(I150*H150,2)</f>
        <v>0</v>
      </c>
      <c r="BL150" s="24" t="s">
        <v>293</v>
      </c>
      <c r="BM150" s="24" t="s">
        <v>1204</v>
      </c>
    </row>
    <row r="151" spans="2:65" s="1" customFormat="1" ht="13.5">
      <c r="B151" s="41"/>
      <c r="D151" s="198" t="s">
        <v>146</v>
      </c>
      <c r="F151" s="199" t="s">
        <v>1203</v>
      </c>
      <c r="I151" s="196"/>
      <c r="L151" s="41"/>
      <c r="M151" s="197"/>
      <c r="N151" s="42"/>
      <c r="O151" s="42"/>
      <c r="P151" s="42"/>
      <c r="Q151" s="42"/>
      <c r="R151" s="42"/>
      <c r="S151" s="42"/>
      <c r="T151" s="70"/>
      <c r="AT151" s="24" t="s">
        <v>146</v>
      </c>
      <c r="AU151" s="24" t="s">
        <v>84</v>
      </c>
    </row>
    <row r="152" spans="2:65" s="13" customFormat="1" ht="13.5">
      <c r="B152" s="211"/>
      <c r="D152" s="198" t="s">
        <v>204</v>
      </c>
      <c r="E152" s="212" t="s">
        <v>5</v>
      </c>
      <c r="F152" s="213" t="s">
        <v>138</v>
      </c>
      <c r="H152" s="214">
        <v>4</v>
      </c>
      <c r="I152" s="215"/>
      <c r="L152" s="211"/>
      <c r="M152" s="216"/>
      <c r="N152" s="217"/>
      <c r="O152" s="217"/>
      <c r="P152" s="217"/>
      <c r="Q152" s="217"/>
      <c r="R152" s="217"/>
      <c r="S152" s="217"/>
      <c r="T152" s="218"/>
      <c r="AT152" s="212" t="s">
        <v>204</v>
      </c>
      <c r="AU152" s="212" t="s">
        <v>84</v>
      </c>
      <c r="AV152" s="13" t="s">
        <v>84</v>
      </c>
      <c r="AW152" s="13" t="s">
        <v>39</v>
      </c>
      <c r="AX152" s="13" t="s">
        <v>76</v>
      </c>
      <c r="AY152" s="212" t="s">
        <v>139</v>
      </c>
    </row>
    <row r="153" spans="2:65" s="11" customFormat="1" ht="29.85" customHeight="1">
      <c r="B153" s="167"/>
      <c r="D153" s="178" t="s">
        <v>75</v>
      </c>
      <c r="E153" s="179" t="s">
        <v>1205</v>
      </c>
      <c r="F153" s="179" t="s">
        <v>1206</v>
      </c>
      <c r="I153" s="170"/>
      <c r="J153" s="180">
        <f>BK153</f>
        <v>0</v>
      </c>
      <c r="L153" s="167"/>
      <c r="M153" s="172"/>
      <c r="N153" s="173"/>
      <c r="O153" s="173"/>
      <c r="P153" s="174">
        <f>SUM(P154:P167)</f>
        <v>0</v>
      </c>
      <c r="Q153" s="173"/>
      <c r="R153" s="174">
        <f>SUM(R154:R167)</f>
        <v>2.4254999999999999E-2</v>
      </c>
      <c r="S153" s="173"/>
      <c r="T153" s="175">
        <f>SUM(T154:T167)</f>
        <v>0</v>
      </c>
      <c r="AR153" s="168" t="s">
        <v>84</v>
      </c>
      <c r="AT153" s="176" t="s">
        <v>75</v>
      </c>
      <c r="AU153" s="176" t="s">
        <v>82</v>
      </c>
      <c r="AY153" s="168" t="s">
        <v>139</v>
      </c>
      <c r="BK153" s="177">
        <f>SUM(BK154:BK167)</f>
        <v>0</v>
      </c>
    </row>
    <row r="154" spans="2:65" s="1" customFormat="1" ht="22.5" customHeight="1">
      <c r="B154" s="181"/>
      <c r="C154" s="182" t="s">
        <v>222</v>
      </c>
      <c r="D154" s="182" t="s">
        <v>141</v>
      </c>
      <c r="E154" s="183" t="s">
        <v>1207</v>
      </c>
      <c r="F154" s="184" t="s">
        <v>1208</v>
      </c>
      <c r="G154" s="185" t="s">
        <v>245</v>
      </c>
      <c r="H154" s="186">
        <v>135</v>
      </c>
      <c r="I154" s="187"/>
      <c r="J154" s="188">
        <f>ROUND(I154*H154,2)</f>
        <v>0</v>
      </c>
      <c r="K154" s="184" t="s">
        <v>1209</v>
      </c>
      <c r="L154" s="41"/>
      <c r="M154" s="189" t="s">
        <v>5</v>
      </c>
      <c r="N154" s="190" t="s">
        <v>47</v>
      </c>
      <c r="O154" s="42"/>
      <c r="P154" s="191">
        <f>O154*H154</f>
        <v>0</v>
      </c>
      <c r="Q154" s="191">
        <v>0</v>
      </c>
      <c r="R154" s="191">
        <f>Q154*H154</f>
        <v>0</v>
      </c>
      <c r="S154" s="191">
        <v>0</v>
      </c>
      <c r="T154" s="192">
        <f>S154*H154</f>
        <v>0</v>
      </c>
      <c r="AR154" s="24" t="s">
        <v>293</v>
      </c>
      <c r="AT154" s="24" t="s">
        <v>141</v>
      </c>
      <c r="AU154" s="24" t="s">
        <v>84</v>
      </c>
      <c r="AY154" s="24" t="s">
        <v>139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24" t="s">
        <v>82</v>
      </c>
      <c r="BK154" s="193">
        <f>ROUND(I154*H154,2)</f>
        <v>0</v>
      </c>
      <c r="BL154" s="24" t="s">
        <v>293</v>
      </c>
      <c r="BM154" s="24" t="s">
        <v>1210</v>
      </c>
    </row>
    <row r="155" spans="2:65" s="1" customFormat="1" ht="27">
      <c r="B155" s="41"/>
      <c r="D155" s="194" t="s">
        <v>146</v>
      </c>
      <c r="F155" s="195" t="s">
        <v>1211</v>
      </c>
      <c r="I155" s="196"/>
      <c r="L155" s="41"/>
      <c r="M155" s="197"/>
      <c r="N155" s="42"/>
      <c r="O155" s="42"/>
      <c r="P155" s="42"/>
      <c r="Q155" s="42"/>
      <c r="R155" s="42"/>
      <c r="S155" s="42"/>
      <c r="T155" s="70"/>
      <c r="AT155" s="24" t="s">
        <v>146</v>
      </c>
      <c r="AU155" s="24" t="s">
        <v>84</v>
      </c>
    </row>
    <row r="156" spans="2:65" s="1" customFormat="1" ht="22.5" customHeight="1">
      <c r="B156" s="181"/>
      <c r="C156" s="228" t="s">
        <v>251</v>
      </c>
      <c r="D156" s="228" t="s">
        <v>219</v>
      </c>
      <c r="E156" s="229" t="s">
        <v>1212</v>
      </c>
      <c r="F156" s="230" t="s">
        <v>1213</v>
      </c>
      <c r="G156" s="231" t="s">
        <v>245</v>
      </c>
      <c r="H156" s="232">
        <v>60</v>
      </c>
      <c r="I156" s="233"/>
      <c r="J156" s="234">
        <f>ROUND(I156*H156,2)</f>
        <v>0</v>
      </c>
      <c r="K156" s="230" t="s">
        <v>201</v>
      </c>
      <c r="L156" s="235"/>
      <c r="M156" s="236" t="s">
        <v>5</v>
      </c>
      <c r="N156" s="237" t="s">
        <v>47</v>
      </c>
      <c r="O156" s="42"/>
      <c r="P156" s="191">
        <f>O156*H156</f>
        <v>0</v>
      </c>
      <c r="Q156" s="191">
        <v>1.7000000000000001E-4</v>
      </c>
      <c r="R156" s="191">
        <f>Q156*H156</f>
        <v>1.0200000000000001E-2</v>
      </c>
      <c r="S156" s="191">
        <v>0</v>
      </c>
      <c r="T156" s="192">
        <f>S156*H156</f>
        <v>0</v>
      </c>
      <c r="AR156" s="24" t="s">
        <v>379</v>
      </c>
      <c r="AT156" s="24" t="s">
        <v>219</v>
      </c>
      <c r="AU156" s="24" t="s">
        <v>84</v>
      </c>
      <c r="AY156" s="24" t="s">
        <v>139</v>
      </c>
      <c r="BE156" s="193">
        <f>IF(N156="základní",J156,0)</f>
        <v>0</v>
      </c>
      <c r="BF156" s="193">
        <f>IF(N156="snížená",J156,0)</f>
        <v>0</v>
      </c>
      <c r="BG156" s="193">
        <f>IF(N156="zákl. přenesená",J156,0)</f>
        <v>0</v>
      </c>
      <c r="BH156" s="193">
        <f>IF(N156="sníž. přenesená",J156,0)</f>
        <v>0</v>
      </c>
      <c r="BI156" s="193">
        <f>IF(N156="nulová",J156,0)</f>
        <v>0</v>
      </c>
      <c r="BJ156" s="24" t="s">
        <v>82</v>
      </c>
      <c r="BK156" s="193">
        <f>ROUND(I156*H156,2)</f>
        <v>0</v>
      </c>
      <c r="BL156" s="24" t="s">
        <v>293</v>
      </c>
      <c r="BM156" s="24" t="s">
        <v>1214</v>
      </c>
    </row>
    <row r="157" spans="2:65" s="1" customFormat="1" ht="13.5">
      <c r="B157" s="41"/>
      <c r="D157" s="198" t="s">
        <v>146</v>
      </c>
      <c r="F157" s="199" t="s">
        <v>1213</v>
      </c>
      <c r="I157" s="196"/>
      <c r="L157" s="41"/>
      <c r="M157" s="197"/>
      <c r="N157" s="42"/>
      <c r="O157" s="42"/>
      <c r="P157" s="42"/>
      <c r="Q157" s="42"/>
      <c r="R157" s="42"/>
      <c r="S157" s="42"/>
      <c r="T157" s="70"/>
      <c r="AT157" s="24" t="s">
        <v>146</v>
      </c>
      <c r="AU157" s="24" t="s">
        <v>84</v>
      </c>
    </row>
    <row r="158" spans="2:65" s="13" customFormat="1" ht="13.5">
      <c r="B158" s="211"/>
      <c r="D158" s="194" t="s">
        <v>204</v>
      </c>
      <c r="E158" s="246" t="s">
        <v>5</v>
      </c>
      <c r="F158" s="241" t="s">
        <v>1215</v>
      </c>
      <c r="H158" s="242">
        <v>60</v>
      </c>
      <c r="I158" s="215"/>
      <c r="L158" s="211"/>
      <c r="M158" s="216"/>
      <c r="N158" s="217"/>
      <c r="O158" s="217"/>
      <c r="P158" s="217"/>
      <c r="Q158" s="217"/>
      <c r="R158" s="217"/>
      <c r="S158" s="217"/>
      <c r="T158" s="218"/>
      <c r="AT158" s="212" t="s">
        <v>204</v>
      </c>
      <c r="AU158" s="212" t="s">
        <v>84</v>
      </c>
      <c r="AV158" s="13" t="s">
        <v>84</v>
      </c>
      <c r="AW158" s="13" t="s">
        <v>39</v>
      </c>
      <c r="AX158" s="13" t="s">
        <v>76</v>
      </c>
      <c r="AY158" s="212" t="s">
        <v>139</v>
      </c>
    </row>
    <row r="159" spans="2:65" s="1" customFormat="1" ht="22.5" customHeight="1">
      <c r="B159" s="181"/>
      <c r="C159" s="228" t="s">
        <v>257</v>
      </c>
      <c r="D159" s="228" t="s">
        <v>219</v>
      </c>
      <c r="E159" s="229" t="s">
        <v>1216</v>
      </c>
      <c r="F159" s="230" t="s">
        <v>1217</v>
      </c>
      <c r="G159" s="231" t="s">
        <v>245</v>
      </c>
      <c r="H159" s="232">
        <v>60</v>
      </c>
      <c r="I159" s="233"/>
      <c r="J159" s="234">
        <f>ROUND(I159*H159,2)</f>
        <v>0</v>
      </c>
      <c r="K159" s="230" t="s">
        <v>201</v>
      </c>
      <c r="L159" s="235"/>
      <c r="M159" s="236" t="s">
        <v>5</v>
      </c>
      <c r="N159" s="237" t="s">
        <v>47</v>
      </c>
      <c r="O159" s="42"/>
      <c r="P159" s="191">
        <f>O159*H159</f>
        <v>0</v>
      </c>
      <c r="Q159" s="191">
        <v>1.2E-4</v>
      </c>
      <c r="R159" s="191">
        <f>Q159*H159</f>
        <v>7.1999999999999998E-3</v>
      </c>
      <c r="S159" s="191">
        <v>0</v>
      </c>
      <c r="T159" s="192">
        <f>S159*H159</f>
        <v>0</v>
      </c>
      <c r="AR159" s="24" t="s">
        <v>379</v>
      </c>
      <c r="AT159" s="24" t="s">
        <v>219</v>
      </c>
      <c r="AU159" s="24" t="s">
        <v>84</v>
      </c>
      <c r="AY159" s="24" t="s">
        <v>139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24" t="s">
        <v>82</v>
      </c>
      <c r="BK159" s="193">
        <f>ROUND(I159*H159,2)</f>
        <v>0</v>
      </c>
      <c r="BL159" s="24" t="s">
        <v>293</v>
      </c>
      <c r="BM159" s="24" t="s">
        <v>1218</v>
      </c>
    </row>
    <row r="160" spans="2:65" s="1" customFormat="1" ht="13.5">
      <c r="B160" s="41"/>
      <c r="D160" s="198" t="s">
        <v>146</v>
      </c>
      <c r="F160" s="199" t="s">
        <v>1217</v>
      </c>
      <c r="I160" s="196"/>
      <c r="L160" s="41"/>
      <c r="M160" s="197"/>
      <c r="N160" s="42"/>
      <c r="O160" s="42"/>
      <c r="P160" s="42"/>
      <c r="Q160" s="42"/>
      <c r="R160" s="42"/>
      <c r="S160" s="42"/>
      <c r="T160" s="70"/>
      <c r="AT160" s="24" t="s">
        <v>146</v>
      </c>
      <c r="AU160" s="24" t="s">
        <v>84</v>
      </c>
    </row>
    <row r="161" spans="2:65" s="13" customFormat="1" ht="13.5">
      <c r="B161" s="211"/>
      <c r="D161" s="194" t="s">
        <v>204</v>
      </c>
      <c r="E161" s="246" t="s">
        <v>5</v>
      </c>
      <c r="F161" s="241" t="s">
        <v>1219</v>
      </c>
      <c r="H161" s="242">
        <v>60</v>
      </c>
      <c r="I161" s="215"/>
      <c r="L161" s="211"/>
      <c r="M161" s="216"/>
      <c r="N161" s="217"/>
      <c r="O161" s="217"/>
      <c r="P161" s="217"/>
      <c r="Q161" s="217"/>
      <c r="R161" s="217"/>
      <c r="S161" s="217"/>
      <c r="T161" s="218"/>
      <c r="AT161" s="212" t="s">
        <v>204</v>
      </c>
      <c r="AU161" s="212" t="s">
        <v>84</v>
      </c>
      <c r="AV161" s="13" t="s">
        <v>84</v>
      </c>
      <c r="AW161" s="13" t="s">
        <v>39</v>
      </c>
      <c r="AX161" s="13" t="s">
        <v>82</v>
      </c>
      <c r="AY161" s="212" t="s">
        <v>139</v>
      </c>
    </row>
    <row r="162" spans="2:65" s="1" customFormat="1" ht="22.5" customHeight="1">
      <c r="B162" s="181"/>
      <c r="C162" s="228" t="s">
        <v>610</v>
      </c>
      <c r="D162" s="228" t="s">
        <v>219</v>
      </c>
      <c r="E162" s="229" t="s">
        <v>1220</v>
      </c>
      <c r="F162" s="230" t="s">
        <v>1221</v>
      </c>
      <c r="G162" s="231" t="s">
        <v>245</v>
      </c>
      <c r="H162" s="232">
        <v>15</v>
      </c>
      <c r="I162" s="233"/>
      <c r="J162" s="234">
        <f>ROUND(I162*H162,2)</f>
        <v>0</v>
      </c>
      <c r="K162" s="230" t="s">
        <v>1209</v>
      </c>
      <c r="L162" s="235"/>
      <c r="M162" s="236" t="s">
        <v>5</v>
      </c>
      <c r="N162" s="237" t="s">
        <v>47</v>
      </c>
      <c r="O162" s="42"/>
      <c r="P162" s="191">
        <f>O162*H162</f>
        <v>0</v>
      </c>
      <c r="Q162" s="191">
        <v>9.7E-5</v>
      </c>
      <c r="R162" s="191">
        <f>Q162*H162</f>
        <v>1.4549999999999999E-3</v>
      </c>
      <c r="S162" s="191">
        <v>0</v>
      </c>
      <c r="T162" s="192">
        <f>S162*H162</f>
        <v>0</v>
      </c>
      <c r="AR162" s="24" t="s">
        <v>379</v>
      </c>
      <c r="AT162" s="24" t="s">
        <v>219</v>
      </c>
      <c r="AU162" s="24" t="s">
        <v>84</v>
      </c>
      <c r="AY162" s="24" t="s">
        <v>139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24" t="s">
        <v>82</v>
      </c>
      <c r="BK162" s="193">
        <f>ROUND(I162*H162,2)</f>
        <v>0</v>
      </c>
      <c r="BL162" s="24" t="s">
        <v>293</v>
      </c>
      <c r="BM162" s="24" t="s">
        <v>1222</v>
      </c>
    </row>
    <row r="163" spans="2:65" s="1" customFormat="1" ht="27">
      <c r="B163" s="41"/>
      <c r="D163" s="194" t="s">
        <v>146</v>
      </c>
      <c r="F163" s="195" t="s">
        <v>1223</v>
      </c>
      <c r="I163" s="196"/>
      <c r="L163" s="41"/>
      <c r="M163" s="197"/>
      <c r="N163" s="42"/>
      <c r="O163" s="42"/>
      <c r="P163" s="42"/>
      <c r="Q163" s="42"/>
      <c r="R163" s="42"/>
      <c r="S163" s="42"/>
      <c r="T163" s="70"/>
      <c r="AT163" s="24" t="s">
        <v>146</v>
      </c>
      <c r="AU163" s="24" t="s">
        <v>84</v>
      </c>
    </row>
    <row r="164" spans="2:65" s="1" customFormat="1" ht="22.5" customHeight="1">
      <c r="B164" s="181"/>
      <c r="C164" s="182" t="s">
        <v>520</v>
      </c>
      <c r="D164" s="182" t="s">
        <v>141</v>
      </c>
      <c r="E164" s="183" t="s">
        <v>1224</v>
      </c>
      <c r="F164" s="184" t="s">
        <v>1225</v>
      </c>
      <c r="G164" s="185" t="s">
        <v>245</v>
      </c>
      <c r="H164" s="186">
        <v>45</v>
      </c>
      <c r="I164" s="187"/>
      <c r="J164" s="188">
        <f>ROUND(I164*H164,2)</f>
        <v>0</v>
      </c>
      <c r="K164" s="184" t="s">
        <v>5</v>
      </c>
      <c r="L164" s="41"/>
      <c r="M164" s="189" t="s">
        <v>5</v>
      </c>
      <c r="N164" s="190" t="s">
        <v>47</v>
      </c>
      <c r="O164" s="42"/>
      <c r="P164" s="191">
        <f>O164*H164</f>
        <v>0</v>
      </c>
      <c r="Q164" s="191">
        <v>0</v>
      </c>
      <c r="R164" s="191">
        <f>Q164*H164</f>
        <v>0</v>
      </c>
      <c r="S164" s="191">
        <v>0</v>
      </c>
      <c r="T164" s="192">
        <f>S164*H164</f>
        <v>0</v>
      </c>
      <c r="AR164" s="24" t="s">
        <v>293</v>
      </c>
      <c r="AT164" s="24" t="s">
        <v>141</v>
      </c>
      <c r="AU164" s="24" t="s">
        <v>84</v>
      </c>
      <c r="AY164" s="24" t="s">
        <v>139</v>
      </c>
      <c r="BE164" s="193">
        <f>IF(N164="základní",J164,0)</f>
        <v>0</v>
      </c>
      <c r="BF164" s="193">
        <f>IF(N164="snížená",J164,0)</f>
        <v>0</v>
      </c>
      <c r="BG164" s="193">
        <f>IF(N164="zákl. přenesená",J164,0)</f>
        <v>0</v>
      </c>
      <c r="BH164" s="193">
        <f>IF(N164="sníž. přenesená",J164,0)</f>
        <v>0</v>
      </c>
      <c r="BI164" s="193">
        <f>IF(N164="nulová",J164,0)</f>
        <v>0</v>
      </c>
      <c r="BJ164" s="24" t="s">
        <v>82</v>
      </c>
      <c r="BK164" s="193">
        <f>ROUND(I164*H164,2)</f>
        <v>0</v>
      </c>
      <c r="BL164" s="24" t="s">
        <v>293</v>
      </c>
      <c r="BM164" s="24" t="s">
        <v>1226</v>
      </c>
    </row>
    <row r="165" spans="2:65" s="1" customFormat="1" ht="27">
      <c r="B165" s="41"/>
      <c r="D165" s="194" t="s">
        <v>146</v>
      </c>
      <c r="F165" s="195" t="s">
        <v>1211</v>
      </c>
      <c r="I165" s="196"/>
      <c r="L165" s="41"/>
      <c r="M165" s="197"/>
      <c r="N165" s="42"/>
      <c r="O165" s="42"/>
      <c r="P165" s="42"/>
      <c r="Q165" s="42"/>
      <c r="R165" s="42"/>
      <c r="S165" s="42"/>
      <c r="T165" s="70"/>
      <c r="AT165" s="24" t="s">
        <v>146</v>
      </c>
      <c r="AU165" s="24" t="s">
        <v>84</v>
      </c>
    </row>
    <row r="166" spans="2:65" s="1" customFormat="1" ht="22.5" customHeight="1">
      <c r="B166" s="181"/>
      <c r="C166" s="228" t="s">
        <v>530</v>
      </c>
      <c r="D166" s="228" t="s">
        <v>219</v>
      </c>
      <c r="E166" s="229" t="s">
        <v>1227</v>
      </c>
      <c r="F166" s="230" t="s">
        <v>1228</v>
      </c>
      <c r="G166" s="231" t="s">
        <v>245</v>
      </c>
      <c r="H166" s="232">
        <v>45</v>
      </c>
      <c r="I166" s="233"/>
      <c r="J166" s="234">
        <f>ROUND(I166*H166,2)</f>
        <v>0</v>
      </c>
      <c r="K166" s="230" t="s">
        <v>5</v>
      </c>
      <c r="L166" s="235"/>
      <c r="M166" s="236" t="s">
        <v>5</v>
      </c>
      <c r="N166" s="237" t="s">
        <v>47</v>
      </c>
      <c r="O166" s="42"/>
      <c r="P166" s="191">
        <f>O166*H166</f>
        <v>0</v>
      </c>
      <c r="Q166" s="191">
        <v>1.2E-4</v>
      </c>
      <c r="R166" s="191">
        <f>Q166*H166</f>
        <v>5.4000000000000003E-3</v>
      </c>
      <c r="S166" s="191">
        <v>0</v>
      </c>
      <c r="T166" s="192">
        <f>S166*H166</f>
        <v>0</v>
      </c>
      <c r="AR166" s="24" t="s">
        <v>379</v>
      </c>
      <c r="AT166" s="24" t="s">
        <v>219</v>
      </c>
      <c r="AU166" s="24" t="s">
        <v>84</v>
      </c>
      <c r="AY166" s="24" t="s">
        <v>139</v>
      </c>
      <c r="BE166" s="193">
        <f>IF(N166="základní",J166,0)</f>
        <v>0</v>
      </c>
      <c r="BF166" s="193">
        <f>IF(N166="snížená",J166,0)</f>
        <v>0</v>
      </c>
      <c r="BG166" s="193">
        <f>IF(N166="zákl. přenesená",J166,0)</f>
        <v>0</v>
      </c>
      <c r="BH166" s="193">
        <f>IF(N166="sníž. přenesená",J166,0)</f>
        <v>0</v>
      </c>
      <c r="BI166" s="193">
        <f>IF(N166="nulová",J166,0)</f>
        <v>0</v>
      </c>
      <c r="BJ166" s="24" t="s">
        <v>82</v>
      </c>
      <c r="BK166" s="193">
        <f>ROUND(I166*H166,2)</f>
        <v>0</v>
      </c>
      <c r="BL166" s="24" t="s">
        <v>293</v>
      </c>
      <c r="BM166" s="24" t="s">
        <v>1229</v>
      </c>
    </row>
    <row r="167" spans="2:65" s="13" customFormat="1" ht="13.5">
      <c r="B167" s="211"/>
      <c r="D167" s="198" t="s">
        <v>204</v>
      </c>
      <c r="E167" s="212" t="s">
        <v>5</v>
      </c>
      <c r="F167" s="213" t="s">
        <v>1198</v>
      </c>
      <c r="H167" s="214">
        <v>45</v>
      </c>
      <c r="I167" s="215"/>
      <c r="L167" s="211"/>
      <c r="M167" s="216"/>
      <c r="N167" s="217"/>
      <c r="O167" s="217"/>
      <c r="P167" s="217"/>
      <c r="Q167" s="217"/>
      <c r="R167" s="217"/>
      <c r="S167" s="217"/>
      <c r="T167" s="218"/>
      <c r="AT167" s="212" t="s">
        <v>204</v>
      </c>
      <c r="AU167" s="212" t="s">
        <v>84</v>
      </c>
      <c r="AV167" s="13" t="s">
        <v>84</v>
      </c>
      <c r="AW167" s="13" t="s">
        <v>39</v>
      </c>
      <c r="AX167" s="13" t="s">
        <v>82</v>
      </c>
      <c r="AY167" s="212" t="s">
        <v>139</v>
      </c>
    </row>
    <row r="168" spans="2:65" s="11" customFormat="1" ht="29.85" customHeight="1">
      <c r="B168" s="167"/>
      <c r="D168" s="178" t="s">
        <v>75</v>
      </c>
      <c r="E168" s="179" t="s">
        <v>1230</v>
      </c>
      <c r="F168" s="179" t="s">
        <v>1231</v>
      </c>
      <c r="I168" s="170"/>
      <c r="J168" s="180">
        <f>BK168</f>
        <v>0</v>
      </c>
      <c r="L168" s="167"/>
      <c r="M168" s="172"/>
      <c r="N168" s="173"/>
      <c r="O168" s="173"/>
      <c r="P168" s="174">
        <f>SUM(P169:P172)</f>
        <v>0</v>
      </c>
      <c r="Q168" s="173"/>
      <c r="R168" s="174">
        <f>SUM(R169:R172)</f>
        <v>8.0000000000000004E-4</v>
      </c>
      <c r="S168" s="173"/>
      <c r="T168" s="175">
        <f>SUM(T169:T172)</f>
        <v>0</v>
      </c>
      <c r="AR168" s="168" t="s">
        <v>84</v>
      </c>
      <c r="AT168" s="176" t="s">
        <v>75</v>
      </c>
      <c r="AU168" s="176" t="s">
        <v>82</v>
      </c>
      <c r="AY168" s="168" t="s">
        <v>139</v>
      </c>
      <c r="BK168" s="177">
        <f>SUM(BK169:BK172)</f>
        <v>0</v>
      </c>
    </row>
    <row r="169" spans="2:65" s="1" customFormat="1" ht="22.5" customHeight="1">
      <c r="B169" s="181"/>
      <c r="C169" s="182" t="s">
        <v>270</v>
      </c>
      <c r="D169" s="182" t="s">
        <v>141</v>
      </c>
      <c r="E169" s="183" t="s">
        <v>1232</v>
      </c>
      <c r="F169" s="184" t="s">
        <v>1233</v>
      </c>
      <c r="G169" s="185" t="s">
        <v>210</v>
      </c>
      <c r="H169" s="186">
        <v>2</v>
      </c>
      <c r="I169" s="187"/>
      <c r="J169" s="188">
        <f>ROUND(I169*H169,2)</f>
        <v>0</v>
      </c>
      <c r="K169" s="184" t="s">
        <v>5</v>
      </c>
      <c r="L169" s="41"/>
      <c r="M169" s="189" t="s">
        <v>5</v>
      </c>
      <c r="N169" s="190" t="s">
        <v>47</v>
      </c>
      <c r="O169" s="42"/>
      <c r="P169" s="191">
        <f>O169*H169</f>
        <v>0</v>
      </c>
      <c r="Q169" s="191">
        <v>0</v>
      </c>
      <c r="R169" s="191">
        <f>Q169*H169</f>
        <v>0</v>
      </c>
      <c r="S169" s="191">
        <v>0</v>
      </c>
      <c r="T169" s="192">
        <f>S169*H169</f>
        <v>0</v>
      </c>
      <c r="AR169" s="24" t="s">
        <v>293</v>
      </c>
      <c r="AT169" s="24" t="s">
        <v>141</v>
      </c>
      <c r="AU169" s="24" t="s">
        <v>84</v>
      </c>
      <c r="AY169" s="24" t="s">
        <v>139</v>
      </c>
      <c r="BE169" s="193">
        <f>IF(N169="základní",J169,0)</f>
        <v>0</v>
      </c>
      <c r="BF169" s="193">
        <f>IF(N169="snížená",J169,0)</f>
        <v>0</v>
      </c>
      <c r="BG169" s="193">
        <f>IF(N169="zákl. přenesená",J169,0)</f>
        <v>0</v>
      </c>
      <c r="BH169" s="193">
        <f>IF(N169="sníž. přenesená",J169,0)</f>
        <v>0</v>
      </c>
      <c r="BI169" s="193">
        <f>IF(N169="nulová",J169,0)</f>
        <v>0</v>
      </c>
      <c r="BJ169" s="24" t="s">
        <v>82</v>
      </c>
      <c r="BK169" s="193">
        <f>ROUND(I169*H169,2)</f>
        <v>0</v>
      </c>
      <c r="BL169" s="24" t="s">
        <v>293</v>
      </c>
      <c r="BM169" s="24" t="s">
        <v>1234</v>
      </c>
    </row>
    <row r="170" spans="2:65" s="1" customFormat="1" ht="13.5">
      <c r="B170" s="41"/>
      <c r="D170" s="194" t="s">
        <v>146</v>
      </c>
      <c r="F170" s="195" t="s">
        <v>1233</v>
      </c>
      <c r="I170" s="196"/>
      <c r="L170" s="41"/>
      <c r="M170" s="197"/>
      <c r="N170" s="42"/>
      <c r="O170" s="42"/>
      <c r="P170" s="42"/>
      <c r="Q170" s="42"/>
      <c r="R170" s="42"/>
      <c r="S170" s="42"/>
      <c r="T170" s="70"/>
      <c r="AT170" s="24" t="s">
        <v>146</v>
      </c>
      <c r="AU170" s="24" t="s">
        <v>84</v>
      </c>
    </row>
    <row r="171" spans="2:65" s="1" customFormat="1" ht="22.5" customHeight="1">
      <c r="B171" s="181"/>
      <c r="C171" s="228" t="s">
        <v>277</v>
      </c>
      <c r="D171" s="228" t="s">
        <v>219</v>
      </c>
      <c r="E171" s="229" t="s">
        <v>1235</v>
      </c>
      <c r="F171" s="230" t="s">
        <v>1236</v>
      </c>
      <c r="G171" s="231" t="s">
        <v>210</v>
      </c>
      <c r="H171" s="232">
        <v>2</v>
      </c>
      <c r="I171" s="233"/>
      <c r="J171" s="234">
        <f>ROUND(I171*H171,2)</f>
        <v>0</v>
      </c>
      <c r="K171" s="230" t="s">
        <v>201</v>
      </c>
      <c r="L171" s="235"/>
      <c r="M171" s="236" t="s">
        <v>5</v>
      </c>
      <c r="N171" s="237" t="s">
        <v>47</v>
      </c>
      <c r="O171" s="42"/>
      <c r="P171" s="191">
        <f>O171*H171</f>
        <v>0</v>
      </c>
      <c r="Q171" s="191">
        <v>4.0000000000000002E-4</v>
      </c>
      <c r="R171" s="191">
        <f>Q171*H171</f>
        <v>8.0000000000000004E-4</v>
      </c>
      <c r="S171" s="191">
        <v>0</v>
      </c>
      <c r="T171" s="192">
        <f>S171*H171</f>
        <v>0</v>
      </c>
      <c r="AR171" s="24" t="s">
        <v>379</v>
      </c>
      <c r="AT171" s="24" t="s">
        <v>219</v>
      </c>
      <c r="AU171" s="24" t="s">
        <v>84</v>
      </c>
      <c r="AY171" s="24" t="s">
        <v>139</v>
      </c>
      <c r="BE171" s="193">
        <f>IF(N171="základní",J171,0)</f>
        <v>0</v>
      </c>
      <c r="BF171" s="193">
        <f>IF(N171="snížená",J171,0)</f>
        <v>0</v>
      </c>
      <c r="BG171" s="193">
        <f>IF(N171="zákl. přenesená",J171,0)</f>
        <v>0</v>
      </c>
      <c r="BH171" s="193">
        <f>IF(N171="sníž. přenesená",J171,0)</f>
        <v>0</v>
      </c>
      <c r="BI171" s="193">
        <f>IF(N171="nulová",J171,0)</f>
        <v>0</v>
      </c>
      <c r="BJ171" s="24" t="s">
        <v>82</v>
      </c>
      <c r="BK171" s="193">
        <f>ROUND(I171*H171,2)</f>
        <v>0</v>
      </c>
      <c r="BL171" s="24" t="s">
        <v>293</v>
      </c>
      <c r="BM171" s="24" t="s">
        <v>1237</v>
      </c>
    </row>
    <row r="172" spans="2:65" s="1" customFormat="1" ht="13.5">
      <c r="B172" s="41"/>
      <c r="D172" s="198" t="s">
        <v>146</v>
      </c>
      <c r="F172" s="199" t="s">
        <v>1238</v>
      </c>
      <c r="I172" s="196"/>
      <c r="L172" s="41"/>
      <c r="M172" s="197"/>
      <c r="N172" s="42"/>
      <c r="O172" s="42"/>
      <c r="P172" s="42"/>
      <c r="Q172" s="42"/>
      <c r="R172" s="42"/>
      <c r="S172" s="42"/>
      <c r="T172" s="70"/>
      <c r="AT172" s="24" t="s">
        <v>146</v>
      </c>
      <c r="AU172" s="24" t="s">
        <v>84</v>
      </c>
    </row>
    <row r="173" spans="2:65" s="11" customFormat="1" ht="37.35" customHeight="1">
      <c r="B173" s="167"/>
      <c r="D173" s="168" t="s">
        <v>75</v>
      </c>
      <c r="E173" s="169" t="s">
        <v>219</v>
      </c>
      <c r="F173" s="169" t="s">
        <v>1239</v>
      </c>
      <c r="I173" s="170"/>
      <c r="J173" s="171">
        <f>BK173</f>
        <v>0</v>
      </c>
      <c r="L173" s="167"/>
      <c r="M173" s="172"/>
      <c r="N173" s="173"/>
      <c r="O173" s="173"/>
      <c r="P173" s="174">
        <f>P174</f>
        <v>0</v>
      </c>
      <c r="Q173" s="173"/>
      <c r="R173" s="174">
        <f>R174</f>
        <v>0</v>
      </c>
      <c r="S173" s="173"/>
      <c r="T173" s="175">
        <f>T174</f>
        <v>0</v>
      </c>
      <c r="AR173" s="168" t="s">
        <v>152</v>
      </c>
      <c r="AT173" s="176" t="s">
        <v>75</v>
      </c>
      <c r="AU173" s="176" t="s">
        <v>76</v>
      </c>
      <c r="AY173" s="168" t="s">
        <v>139</v>
      </c>
      <c r="BK173" s="177">
        <f>BK174</f>
        <v>0</v>
      </c>
    </row>
    <row r="174" spans="2:65" s="11" customFormat="1" ht="19.899999999999999" customHeight="1">
      <c r="B174" s="167"/>
      <c r="D174" s="178" t="s">
        <v>75</v>
      </c>
      <c r="E174" s="179" t="s">
        <v>1240</v>
      </c>
      <c r="F174" s="179" t="s">
        <v>1241</v>
      </c>
      <c r="I174" s="170"/>
      <c r="J174" s="180">
        <f>BK174</f>
        <v>0</v>
      </c>
      <c r="L174" s="167"/>
      <c r="M174" s="172"/>
      <c r="N174" s="173"/>
      <c r="O174" s="173"/>
      <c r="P174" s="174">
        <f>SUM(P175:P184)</f>
        <v>0</v>
      </c>
      <c r="Q174" s="173"/>
      <c r="R174" s="174">
        <f>SUM(R175:R184)</f>
        <v>0</v>
      </c>
      <c r="S174" s="173"/>
      <c r="T174" s="175">
        <f>SUM(T175:T184)</f>
        <v>0</v>
      </c>
      <c r="AR174" s="168" t="s">
        <v>152</v>
      </c>
      <c r="AT174" s="176" t="s">
        <v>75</v>
      </c>
      <c r="AU174" s="176" t="s">
        <v>82</v>
      </c>
      <c r="AY174" s="168" t="s">
        <v>139</v>
      </c>
      <c r="BK174" s="177">
        <f>SUM(BK175:BK184)</f>
        <v>0</v>
      </c>
    </row>
    <row r="175" spans="2:65" s="1" customFormat="1" ht="22.5" customHeight="1">
      <c r="B175" s="181"/>
      <c r="C175" s="182" t="s">
        <v>293</v>
      </c>
      <c r="D175" s="182" t="s">
        <v>141</v>
      </c>
      <c r="E175" s="183" t="s">
        <v>1242</v>
      </c>
      <c r="F175" s="184" t="s">
        <v>1243</v>
      </c>
      <c r="G175" s="185" t="s">
        <v>1190</v>
      </c>
      <c r="H175" s="186">
        <v>1</v>
      </c>
      <c r="I175" s="187"/>
      <c r="J175" s="188">
        <f>ROUND(I175*H175,2)</f>
        <v>0</v>
      </c>
      <c r="K175" s="184" t="s">
        <v>5</v>
      </c>
      <c r="L175" s="41"/>
      <c r="M175" s="189" t="s">
        <v>5</v>
      </c>
      <c r="N175" s="190" t="s">
        <v>47</v>
      </c>
      <c r="O175" s="42"/>
      <c r="P175" s="191">
        <f>O175*H175</f>
        <v>0</v>
      </c>
      <c r="Q175" s="191">
        <v>0</v>
      </c>
      <c r="R175" s="191">
        <f>Q175*H175</f>
        <v>0</v>
      </c>
      <c r="S175" s="191">
        <v>0</v>
      </c>
      <c r="T175" s="192">
        <f>S175*H175</f>
        <v>0</v>
      </c>
      <c r="AR175" s="24" t="s">
        <v>293</v>
      </c>
      <c r="AT175" s="24" t="s">
        <v>141</v>
      </c>
      <c r="AU175" s="24" t="s">
        <v>84</v>
      </c>
      <c r="AY175" s="24" t="s">
        <v>139</v>
      </c>
      <c r="BE175" s="193">
        <f>IF(N175="základní",J175,0)</f>
        <v>0</v>
      </c>
      <c r="BF175" s="193">
        <f>IF(N175="snížená",J175,0)</f>
        <v>0</v>
      </c>
      <c r="BG175" s="193">
        <f>IF(N175="zákl. přenesená",J175,0)</f>
        <v>0</v>
      </c>
      <c r="BH175" s="193">
        <f>IF(N175="sníž. přenesená",J175,0)</f>
        <v>0</v>
      </c>
      <c r="BI175" s="193">
        <f>IF(N175="nulová",J175,0)</f>
        <v>0</v>
      </c>
      <c r="BJ175" s="24" t="s">
        <v>82</v>
      </c>
      <c r="BK175" s="193">
        <f>ROUND(I175*H175,2)</f>
        <v>0</v>
      </c>
      <c r="BL175" s="24" t="s">
        <v>293</v>
      </c>
      <c r="BM175" s="24" t="s">
        <v>1244</v>
      </c>
    </row>
    <row r="176" spans="2:65" s="1" customFormat="1" ht="13.5">
      <c r="B176" s="41"/>
      <c r="D176" s="194" t="s">
        <v>146</v>
      </c>
      <c r="F176" s="195" t="s">
        <v>1243</v>
      </c>
      <c r="I176" s="196"/>
      <c r="L176" s="41"/>
      <c r="M176" s="197"/>
      <c r="N176" s="42"/>
      <c r="O176" s="42"/>
      <c r="P176" s="42"/>
      <c r="Q176" s="42"/>
      <c r="R176" s="42"/>
      <c r="S176" s="42"/>
      <c r="T176" s="70"/>
      <c r="AT176" s="24" t="s">
        <v>146</v>
      </c>
      <c r="AU176" s="24" t="s">
        <v>84</v>
      </c>
    </row>
    <row r="177" spans="2:65" s="1" customFormat="1" ht="22.5" customHeight="1">
      <c r="B177" s="181"/>
      <c r="C177" s="228" t="s">
        <v>300</v>
      </c>
      <c r="D177" s="228" t="s">
        <v>219</v>
      </c>
      <c r="E177" s="229" t="s">
        <v>1245</v>
      </c>
      <c r="F177" s="230" t="s">
        <v>1246</v>
      </c>
      <c r="G177" s="231" t="s">
        <v>1190</v>
      </c>
      <c r="H177" s="232">
        <v>4</v>
      </c>
      <c r="I177" s="233"/>
      <c r="J177" s="234">
        <f>ROUND(I177*H177,2)</f>
        <v>0</v>
      </c>
      <c r="K177" s="230" t="s">
        <v>5</v>
      </c>
      <c r="L177" s="235"/>
      <c r="M177" s="236" t="s">
        <v>5</v>
      </c>
      <c r="N177" s="237" t="s">
        <v>47</v>
      </c>
      <c r="O177" s="42"/>
      <c r="P177" s="191">
        <f>O177*H177</f>
        <v>0</v>
      </c>
      <c r="Q177" s="191">
        <v>0</v>
      </c>
      <c r="R177" s="191">
        <f>Q177*H177</f>
        <v>0</v>
      </c>
      <c r="S177" s="191">
        <v>0</v>
      </c>
      <c r="T177" s="192">
        <f>S177*H177</f>
        <v>0</v>
      </c>
      <c r="AR177" s="24" t="s">
        <v>1247</v>
      </c>
      <c r="AT177" s="24" t="s">
        <v>219</v>
      </c>
      <c r="AU177" s="24" t="s">
        <v>84</v>
      </c>
      <c r="AY177" s="24" t="s">
        <v>139</v>
      </c>
      <c r="BE177" s="193">
        <f>IF(N177="základní",J177,0)</f>
        <v>0</v>
      </c>
      <c r="BF177" s="193">
        <f>IF(N177="snížená",J177,0)</f>
        <v>0</v>
      </c>
      <c r="BG177" s="193">
        <f>IF(N177="zákl. přenesená",J177,0)</f>
        <v>0</v>
      </c>
      <c r="BH177" s="193">
        <f>IF(N177="sníž. přenesená",J177,0)</f>
        <v>0</v>
      </c>
      <c r="BI177" s="193">
        <f>IF(N177="nulová",J177,0)</f>
        <v>0</v>
      </c>
      <c r="BJ177" s="24" t="s">
        <v>82</v>
      </c>
      <c r="BK177" s="193">
        <f>ROUND(I177*H177,2)</f>
        <v>0</v>
      </c>
      <c r="BL177" s="24" t="s">
        <v>572</v>
      </c>
      <c r="BM177" s="24" t="s">
        <v>1248</v>
      </c>
    </row>
    <row r="178" spans="2:65" s="1" customFormat="1" ht="13.5">
      <c r="B178" s="41"/>
      <c r="D178" s="194" t="s">
        <v>146</v>
      </c>
      <c r="F178" s="195" t="s">
        <v>1246</v>
      </c>
      <c r="I178" s="196"/>
      <c r="L178" s="41"/>
      <c r="M178" s="197"/>
      <c r="N178" s="42"/>
      <c r="O178" s="42"/>
      <c r="P178" s="42"/>
      <c r="Q178" s="42"/>
      <c r="R178" s="42"/>
      <c r="S178" s="42"/>
      <c r="T178" s="70"/>
      <c r="AT178" s="24" t="s">
        <v>146</v>
      </c>
      <c r="AU178" s="24" t="s">
        <v>84</v>
      </c>
    </row>
    <row r="179" spans="2:65" s="1" customFormat="1" ht="22.5" customHeight="1">
      <c r="B179" s="181"/>
      <c r="C179" s="182" t="s">
        <v>305</v>
      </c>
      <c r="D179" s="182" t="s">
        <v>141</v>
      </c>
      <c r="E179" s="183" t="s">
        <v>1249</v>
      </c>
      <c r="F179" s="184" t="s">
        <v>1250</v>
      </c>
      <c r="G179" s="185" t="s">
        <v>1190</v>
      </c>
      <c r="H179" s="186">
        <v>3</v>
      </c>
      <c r="I179" s="187"/>
      <c r="J179" s="188">
        <f>ROUND(I179*H179,2)</f>
        <v>0</v>
      </c>
      <c r="K179" s="184" t="s">
        <v>5</v>
      </c>
      <c r="L179" s="41"/>
      <c r="M179" s="189" t="s">
        <v>5</v>
      </c>
      <c r="N179" s="190" t="s">
        <v>47</v>
      </c>
      <c r="O179" s="42"/>
      <c r="P179" s="191">
        <f>O179*H179</f>
        <v>0</v>
      </c>
      <c r="Q179" s="191">
        <v>0</v>
      </c>
      <c r="R179" s="191">
        <f>Q179*H179</f>
        <v>0</v>
      </c>
      <c r="S179" s="191">
        <v>0</v>
      </c>
      <c r="T179" s="192">
        <f>S179*H179</f>
        <v>0</v>
      </c>
      <c r="AR179" s="24" t="s">
        <v>293</v>
      </c>
      <c r="AT179" s="24" t="s">
        <v>141</v>
      </c>
      <c r="AU179" s="24" t="s">
        <v>84</v>
      </c>
      <c r="AY179" s="24" t="s">
        <v>139</v>
      </c>
      <c r="BE179" s="193">
        <f>IF(N179="základní",J179,0)</f>
        <v>0</v>
      </c>
      <c r="BF179" s="193">
        <f>IF(N179="snížená",J179,0)</f>
        <v>0</v>
      </c>
      <c r="BG179" s="193">
        <f>IF(N179="zákl. přenesená",J179,0)</f>
        <v>0</v>
      </c>
      <c r="BH179" s="193">
        <f>IF(N179="sníž. přenesená",J179,0)</f>
        <v>0</v>
      </c>
      <c r="BI179" s="193">
        <f>IF(N179="nulová",J179,0)</f>
        <v>0</v>
      </c>
      <c r="BJ179" s="24" t="s">
        <v>82</v>
      </c>
      <c r="BK179" s="193">
        <f>ROUND(I179*H179,2)</f>
        <v>0</v>
      </c>
      <c r="BL179" s="24" t="s">
        <v>293</v>
      </c>
      <c r="BM179" s="24" t="s">
        <v>1251</v>
      </c>
    </row>
    <row r="180" spans="2:65" s="1" customFormat="1" ht="13.5">
      <c r="B180" s="41"/>
      <c r="D180" s="194" t="s">
        <v>146</v>
      </c>
      <c r="F180" s="195" t="s">
        <v>1250</v>
      </c>
      <c r="I180" s="196"/>
      <c r="L180" s="41"/>
      <c r="M180" s="197"/>
      <c r="N180" s="42"/>
      <c r="O180" s="42"/>
      <c r="P180" s="42"/>
      <c r="Q180" s="42"/>
      <c r="R180" s="42"/>
      <c r="S180" s="42"/>
      <c r="T180" s="70"/>
      <c r="AT180" s="24" t="s">
        <v>146</v>
      </c>
      <c r="AU180" s="24" t="s">
        <v>84</v>
      </c>
    </row>
    <row r="181" spans="2:65" s="1" customFormat="1" ht="22.5" customHeight="1">
      <c r="B181" s="181"/>
      <c r="C181" s="182" t="s">
        <v>309</v>
      </c>
      <c r="D181" s="182" t="s">
        <v>141</v>
      </c>
      <c r="E181" s="183" t="s">
        <v>1252</v>
      </c>
      <c r="F181" s="184" t="s">
        <v>1253</v>
      </c>
      <c r="G181" s="185" t="s">
        <v>1190</v>
      </c>
      <c r="H181" s="186">
        <v>4</v>
      </c>
      <c r="I181" s="187"/>
      <c r="J181" s="188">
        <f>ROUND(I181*H181,2)</f>
        <v>0</v>
      </c>
      <c r="K181" s="184" t="s">
        <v>5</v>
      </c>
      <c r="L181" s="41"/>
      <c r="M181" s="189" t="s">
        <v>5</v>
      </c>
      <c r="N181" s="190" t="s">
        <v>47</v>
      </c>
      <c r="O181" s="42"/>
      <c r="P181" s="191">
        <f>O181*H181</f>
        <v>0</v>
      </c>
      <c r="Q181" s="191">
        <v>0</v>
      </c>
      <c r="R181" s="191">
        <f>Q181*H181</f>
        <v>0</v>
      </c>
      <c r="S181" s="191">
        <v>0</v>
      </c>
      <c r="T181" s="192">
        <f>S181*H181</f>
        <v>0</v>
      </c>
      <c r="AR181" s="24" t="s">
        <v>293</v>
      </c>
      <c r="AT181" s="24" t="s">
        <v>141</v>
      </c>
      <c r="AU181" s="24" t="s">
        <v>84</v>
      </c>
      <c r="AY181" s="24" t="s">
        <v>139</v>
      </c>
      <c r="BE181" s="193">
        <f>IF(N181="základní",J181,0)</f>
        <v>0</v>
      </c>
      <c r="BF181" s="193">
        <f>IF(N181="snížená",J181,0)</f>
        <v>0</v>
      </c>
      <c r="BG181" s="193">
        <f>IF(N181="zákl. přenesená",J181,0)</f>
        <v>0</v>
      </c>
      <c r="BH181" s="193">
        <f>IF(N181="sníž. přenesená",J181,0)</f>
        <v>0</v>
      </c>
      <c r="BI181" s="193">
        <f>IF(N181="nulová",J181,0)</f>
        <v>0</v>
      </c>
      <c r="BJ181" s="24" t="s">
        <v>82</v>
      </c>
      <c r="BK181" s="193">
        <f>ROUND(I181*H181,2)</f>
        <v>0</v>
      </c>
      <c r="BL181" s="24" t="s">
        <v>293</v>
      </c>
      <c r="BM181" s="24" t="s">
        <v>1254</v>
      </c>
    </row>
    <row r="182" spans="2:65" s="1" customFormat="1" ht="13.5">
      <c r="B182" s="41"/>
      <c r="D182" s="194" t="s">
        <v>146</v>
      </c>
      <c r="F182" s="195" t="s">
        <v>1253</v>
      </c>
      <c r="I182" s="196"/>
      <c r="L182" s="41"/>
      <c r="M182" s="197"/>
      <c r="N182" s="42"/>
      <c r="O182" s="42"/>
      <c r="P182" s="42"/>
      <c r="Q182" s="42"/>
      <c r="R182" s="42"/>
      <c r="S182" s="42"/>
      <c r="T182" s="70"/>
      <c r="AT182" s="24" t="s">
        <v>146</v>
      </c>
      <c r="AU182" s="24" t="s">
        <v>84</v>
      </c>
    </row>
    <row r="183" spans="2:65" s="1" customFormat="1" ht="22.5" customHeight="1">
      <c r="B183" s="181"/>
      <c r="C183" s="182" t="s">
        <v>513</v>
      </c>
      <c r="D183" s="182" t="s">
        <v>141</v>
      </c>
      <c r="E183" s="183" t="s">
        <v>1255</v>
      </c>
      <c r="F183" s="184" t="s">
        <v>1256</v>
      </c>
      <c r="G183" s="185" t="s">
        <v>1190</v>
      </c>
      <c r="H183" s="186">
        <v>3</v>
      </c>
      <c r="I183" s="187"/>
      <c r="J183" s="188">
        <f>ROUND(I183*H183,2)</f>
        <v>0</v>
      </c>
      <c r="K183" s="184" t="s">
        <v>5</v>
      </c>
      <c r="L183" s="41"/>
      <c r="M183" s="189" t="s">
        <v>5</v>
      </c>
      <c r="N183" s="190" t="s">
        <v>47</v>
      </c>
      <c r="O183" s="42"/>
      <c r="P183" s="191">
        <f>O183*H183</f>
        <v>0</v>
      </c>
      <c r="Q183" s="191">
        <v>0</v>
      </c>
      <c r="R183" s="191">
        <f>Q183*H183</f>
        <v>0</v>
      </c>
      <c r="S183" s="191">
        <v>0</v>
      </c>
      <c r="T183" s="192">
        <f>S183*H183</f>
        <v>0</v>
      </c>
      <c r="AR183" s="24" t="s">
        <v>572</v>
      </c>
      <c r="AT183" s="24" t="s">
        <v>141</v>
      </c>
      <c r="AU183" s="24" t="s">
        <v>84</v>
      </c>
      <c r="AY183" s="24" t="s">
        <v>139</v>
      </c>
      <c r="BE183" s="193">
        <f>IF(N183="základní",J183,0)</f>
        <v>0</v>
      </c>
      <c r="BF183" s="193">
        <f>IF(N183="snížená",J183,0)</f>
        <v>0</v>
      </c>
      <c r="BG183" s="193">
        <f>IF(N183="zákl. přenesená",J183,0)</f>
        <v>0</v>
      </c>
      <c r="BH183" s="193">
        <f>IF(N183="sníž. přenesená",J183,0)</f>
        <v>0</v>
      </c>
      <c r="BI183" s="193">
        <f>IF(N183="nulová",J183,0)</f>
        <v>0</v>
      </c>
      <c r="BJ183" s="24" t="s">
        <v>82</v>
      </c>
      <c r="BK183" s="193">
        <f>ROUND(I183*H183,2)</f>
        <v>0</v>
      </c>
      <c r="BL183" s="24" t="s">
        <v>572</v>
      </c>
      <c r="BM183" s="24" t="s">
        <v>1257</v>
      </c>
    </row>
    <row r="184" spans="2:65" s="1" customFormat="1" ht="13.5">
      <c r="B184" s="41"/>
      <c r="D184" s="198" t="s">
        <v>146</v>
      </c>
      <c r="F184" s="199" t="s">
        <v>1256</v>
      </c>
      <c r="I184" s="196"/>
      <c r="L184" s="41"/>
      <c r="M184" s="200"/>
      <c r="N184" s="201"/>
      <c r="O184" s="201"/>
      <c r="P184" s="201"/>
      <c r="Q184" s="201"/>
      <c r="R184" s="201"/>
      <c r="S184" s="201"/>
      <c r="T184" s="202"/>
      <c r="AT184" s="24" t="s">
        <v>146</v>
      </c>
      <c r="AU184" s="24" t="s">
        <v>84</v>
      </c>
    </row>
    <row r="185" spans="2:65" s="1" customFormat="1" ht="6.95" customHeight="1">
      <c r="B185" s="56"/>
      <c r="C185" s="57"/>
      <c r="D185" s="57"/>
      <c r="E185" s="57"/>
      <c r="F185" s="57"/>
      <c r="G185" s="57"/>
      <c r="H185" s="57"/>
      <c r="I185" s="134"/>
      <c r="J185" s="57"/>
      <c r="K185" s="57"/>
      <c r="L185" s="41"/>
    </row>
  </sheetData>
  <autoFilter ref="C90:K184"/>
  <mergeCells count="12">
    <mergeCell ref="G1:H1"/>
    <mergeCell ref="L2:V2"/>
    <mergeCell ref="E49:H49"/>
    <mergeCell ref="E51:H51"/>
    <mergeCell ref="E79:H79"/>
    <mergeCell ref="E81:H81"/>
    <mergeCell ref="E83:H83"/>
    <mergeCell ref="E7:H7"/>
    <mergeCell ref="E9:H9"/>
    <mergeCell ref="E11:H11"/>
    <mergeCell ref="E26:H26"/>
    <mergeCell ref="E47:H47"/>
  </mergeCells>
  <hyperlinks>
    <hyperlink ref="F1:G1" location="C2" display="1) Krycí list soupisu"/>
    <hyperlink ref="G1:H1" location="C58" display="2) Rekapitulace"/>
    <hyperlink ref="J1" location="C90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zoomScaleNormal="100" workbookViewId="0"/>
  </sheetViews>
  <sheetFormatPr defaultRowHeight="13.5"/>
  <cols>
    <col min="1" max="1" width="8.33203125" style="247" customWidth="1"/>
    <col min="2" max="2" width="1.6640625" style="247" customWidth="1"/>
    <col min="3" max="4" width="5" style="247" customWidth="1"/>
    <col min="5" max="5" width="11.6640625" style="247" customWidth="1"/>
    <col min="6" max="6" width="9.1640625" style="247" customWidth="1"/>
    <col min="7" max="7" width="5" style="247" customWidth="1"/>
    <col min="8" max="8" width="77.83203125" style="247" customWidth="1"/>
    <col min="9" max="10" width="20" style="247" customWidth="1"/>
    <col min="11" max="11" width="1.6640625" style="247" customWidth="1"/>
  </cols>
  <sheetData>
    <row r="1" spans="2:11" ht="37.5" customHeight="1"/>
    <row r="2" spans="2:11" ht="7.5" customHeight="1">
      <c r="B2" s="248"/>
      <c r="C2" s="249"/>
      <c r="D2" s="249"/>
      <c r="E2" s="249"/>
      <c r="F2" s="249"/>
      <c r="G2" s="249"/>
      <c r="H2" s="249"/>
      <c r="I2" s="249"/>
      <c r="J2" s="249"/>
      <c r="K2" s="250"/>
    </row>
    <row r="3" spans="2:11" s="15" customFormat="1" ht="45" customHeight="1">
      <c r="B3" s="251"/>
      <c r="C3" s="377" t="s">
        <v>1258</v>
      </c>
      <c r="D3" s="377"/>
      <c r="E3" s="377"/>
      <c r="F3" s="377"/>
      <c r="G3" s="377"/>
      <c r="H3" s="377"/>
      <c r="I3" s="377"/>
      <c r="J3" s="377"/>
      <c r="K3" s="252"/>
    </row>
    <row r="4" spans="2:11" ht="25.5" customHeight="1">
      <c r="B4" s="253"/>
      <c r="C4" s="381" t="s">
        <v>1259</v>
      </c>
      <c r="D4" s="381"/>
      <c r="E4" s="381"/>
      <c r="F4" s="381"/>
      <c r="G4" s="381"/>
      <c r="H4" s="381"/>
      <c r="I4" s="381"/>
      <c r="J4" s="381"/>
      <c r="K4" s="254"/>
    </row>
    <row r="5" spans="2:11" ht="5.25" customHeight="1">
      <c r="B5" s="253"/>
      <c r="C5" s="255"/>
      <c r="D5" s="255"/>
      <c r="E5" s="255"/>
      <c r="F5" s="255"/>
      <c r="G5" s="255"/>
      <c r="H5" s="255"/>
      <c r="I5" s="255"/>
      <c r="J5" s="255"/>
      <c r="K5" s="254"/>
    </row>
    <row r="6" spans="2:11" ht="15" customHeight="1">
      <c r="B6" s="253"/>
      <c r="C6" s="380" t="s">
        <v>1260</v>
      </c>
      <c r="D6" s="380"/>
      <c r="E6" s="380"/>
      <c r="F6" s="380"/>
      <c r="G6" s="380"/>
      <c r="H6" s="380"/>
      <c r="I6" s="380"/>
      <c r="J6" s="380"/>
      <c r="K6" s="254"/>
    </row>
    <row r="7" spans="2:11" ht="15" customHeight="1">
      <c r="B7" s="257"/>
      <c r="C7" s="380" t="s">
        <v>1261</v>
      </c>
      <c r="D7" s="380"/>
      <c r="E7" s="380"/>
      <c r="F7" s="380"/>
      <c r="G7" s="380"/>
      <c r="H7" s="380"/>
      <c r="I7" s="380"/>
      <c r="J7" s="380"/>
      <c r="K7" s="254"/>
    </row>
    <row r="8" spans="2:11" ht="12.75" customHeight="1">
      <c r="B8" s="257"/>
      <c r="C8" s="256"/>
      <c r="D8" s="256"/>
      <c r="E8" s="256"/>
      <c r="F8" s="256"/>
      <c r="G8" s="256"/>
      <c r="H8" s="256"/>
      <c r="I8" s="256"/>
      <c r="J8" s="256"/>
      <c r="K8" s="254"/>
    </row>
    <row r="9" spans="2:11" ht="15" customHeight="1">
      <c r="B9" s="257"/>
      <c r="C9" s="380" t="s">
        <v>1262</v>
      </c>
      <c r="D9" s="380"/>
      <c r="E9" s="380"/>
      <c r="F9" s="380"/>
      <c r="G9" s="380"/>
      <c r="H9" s="380"/>
      <c r="I9" s="380"/>
      <c r="J9" s="380"/>
      <c r="K9" s="254"/>
    </row>
    <row r="10" spans="2:11" ht="15" customHeight="1">
      <c r="B10" s="257"/>
      <c r="C10" s="256"/>
      <c r="D10" s="380" t="s">
        <v>1263</v>
      </c>
      <c r="E10" s="380"/>
      <c r="F10" s="380"/>
      <c r="G10" s="380"/>
      <c r="H10" s="380"/>
      <c r="I10" s="380"/>
      <c r="J10" s="380"/>
      <c r="K10" s="254"/>
    </row>
    <row r="11" spans="2:11" ht="15" customHeight="1">
      <c r="B11" s="257"/>
      <c r="C11" s="258"/>
      <c r="D11" s="380" t="s">
        <v>1264</v>
      </c>
      <c r="E11" s="380"/>
      <c r="F11" s="380"/>
      <c r="G11" s="380"/>
      <c r="H11" s="380"/>
      <c r="I11" s="380"/>
      <c r="J11" s="380"/>
      <c r="K11" s="254"/>
    </row>
    <row r="12" spans="2:11" ht="12.75" customHeight="1">
      <c r="B12" s="257"/>
      <c r="C12" s="258"/>
      <c r="D12" s="258"/>
      <c r="E12" s="258"/>
      <c r="F12" s="258"/>
      <c r="G12" s="258"/>
      <c r="H12" s="258"/>
      <c r="I12" s="258"/>
      <c r="J12" s="258"/>
      <c r="K12" s="254"/>
    </row>
    <row r="13" spans="2:11" ht="15" customHeight="1">
      <c r="B13" s="257"/>
      <c r="C13" s="258"/>
      <c r="D13" s="380" t="s">
        <v>1265</v>
      </c>
      <c r="E13" s="380"/>
      <c r="F13" s="380"/>
      <c r="G13" s="380"/>
      <c r="H13" s="380"/>
      <c r="I13" s="380"/>
      <c r="J13" s="380"/>
      <c r="K13" s="254"/>
    </row>
    <row r="14" spans="2:11" ht="15" customHeight="1">
      <c r="B14" s="257"/>
      <c r="C14" s="258"/>
      <c r="D14" s="380" t="s">
        <v>1266</v>
      </c>
      <c r="E14" s="380"/>
      <c r="F14" s="380"/>
      <c r="G14" s="380"/>
      <c r="H14" s="380"/>
      <c r="I14" s="380"/>
      <c r="J14" s="380"/>
      <c r="K14" s="254"/>
    </row>
    <row r="15" spans="2:11" ht="15" customHeight="1">
      <c r="B15" s="257"/>
      <c r="C15" s="258"/>
      <c r="D15" s="380" t="s">
        <v>1267</v>
      </c>
      <c r="E15" s="380"/>
      <c r="F15" s="380"/>
      <c r="G15" s="380"/>
      <c r="H15" s="380"/>
      <c r="I15" s="380"/>
      <c r="J15" s="380"/>
      <c r="K15" s="254"/>
    </row>
    <row r="16" spans="2:11" ht="15" customHeight="1">
      <c r="B16" s="257"/>
      <c r="C16" s="258"/>
      <c r="D16" s="258"/>
      <c r="E16" s="259" t="s">
        <v>90</v>
      </c>
      <c r="F16" s="380" t="s">
        <v>1268</v>
      </c>
      <c r="G16" s="380"/>
      <c r="H16" s="380"/>
      <c r="I16" s="380"/>
      <c r="J16" s="380"/>
      <c r="K16" s="254"/>
    </row>
    <row r="17" spans="2:11" ht="15" customHeight="1">
      <c r="B17" s="257"/>
      <c r="C17" s="258"/>
      <c r="D17" s="258"/>
      <c r="E17" s="259" t="s">
        <v>1269</v>
      </c>
      <c r="F17" s="380" t="s">
        <v>1270</v>
      </c>
      <c r="G17" s="380"/>
      <c r="H17" s="380"/>
      <c r="I17" s="380"/>
      <c r="J17" s="380"/>
      <c r="K17" s="254"/>
    </row>
    <row r="18" spans="2:11" ht="15" customHeight="1">
      <c r="B18" s="257"/>
      <c r="C18" s="258"/>
      <c r="D18" s="258"/>
      <c r="E18" s="259" t="s">
        <v>1271</v>
      </c>
      <c r="F18" s="380" t="s">
        <v>1272</v>
      </c>
      <c r="G18" s="380"/>
      <c r="H18" s="380"/>
      <c r="I18" s="380"/>
      <c r="J18" s="380"/>
      <c r="K18" s="254"/>
    </row>
    <row r="19" spans="2:11" ht="15" customHeight="1">
      <c r="B19" s="257"/>
      <c r="C19" s="258"/>
      <c r="D19" s="258"/>
      <c r="E19" s="259" t="s">
        <v>80</v>
      </c>
      <c r="F19" s="380" t="s">
        <v>81</v>
      </c>
      <c r="G19" s="380"/>
      <c r="H19" s="380"/>
      <c r="I19" s="380"/>
      <c r="J19" s="380"/>
      <c r="K19" s="254"/>
    </row>
    <row r="20" spans="2:11" ht="15" customHeight="1">
      <c r="B20" s="257"/>
      <c r="C20" s="258"/>
      <c r="D20" s="258"/>
      <c r="E20" s="259" t="s">
        <v>136</v>
      </c>
      <c r="F20" s="380" t="s">
        <v>137</v>
      </c>
      <c r="G20" s="380"/>
      <c r="H20" s="380"/>
      <c r="I20" s="380"/>
      <c r="J20" s="380"/>
      <c r="K20" s="254"/>
    </row>
    <row r="21" spans="2:11" ht="15" customHeight="1">
      <c r="B21" s="257"/>
      <c r="C21" s="258"/>
      <c r="D21" s="258"/>
      <c r="E21" s="259" t="s">
        <v>86</v>
      </c>
      <c r="F21" s="380" t="s">
        <v>1273</v>
      </c>
      <c r="G21" s="380"/>
      <c r="H21" s="380"/>
      <c r="I21" s="380"/>
      <c r="J21" s="380"/>
      <c r="K21" s="254"/>
    </row>
    <row r="22" spans="2:11" ht="12.75" customHeight="1">
      <c r="B22" s="257"/>
      <c r="C22" s="258"/>
      <c r="D22" s="258"/>
      <c r="E22" s="258"/>
      <c r="F22" s="258"/>
      <c r="G22" s="258"/>
      <c r="H22" s="258"/>
      <c r="I22" s="258"/>
      <c r="J22" s="258"/>
      <c r="K22" s="254"/>
    </row>
    <row r="23" spans="2:11" ht="15" customHeight="1">
      <c r="B23" s="257"/>
      <c r="C23" s="380" t="s">
        <v>1274</v>
      </c>
      <c r="D23" s="380"/>
      <c r="E23" s="380"/>
      <c r="F23" s="380"/>
      <c r="G23" s="380"/>
      <c r="H23" s="380"/>
      <c r="I23" s="380"/>
      <c r="J23" s="380"/>
      <c r="K23" s="254"/>
    </row>
    <row r="24" spans="2:11" ht="15" customHeight="1">
      <c r="B24" s="257"/>
      <c r="C24" s="380" t="s">
        <v>1275</v>
      </c>
      <c r="D24" s="380"/>
      <c r="E24" s="380"/>
      <c r="F24" s="380"/>
      <c r="G24" s="380"/>
      <c r="H24" s="380"/>
      <c r="I24" s="380"/>
      <c r="J24" s="380"/>
      <c r="K24" s="254"/>
    </row>
    <row r="25" spans="2:11" ht="15" customHeight="1">
      <c r="B25" s="257"/>
      <c r="C25" s="256"/>
      <c r="D25" s="380" t="s">
        <v>1276</v>
      </c>
      <c r="E25" s="380"/>
      <c r="F25" s="380"/>
      <c r="G25" s="380"/>
      <c r="H25" s="380"/>
      <c r="I25" s="380"/>
      <c r="J25" s="380"/>
      <c r="K25" s="254"/>
    </row>
    <row r="26" spans="2:11" ht="15" customHeight="1">
      <c r="B26" s="257"/>
      <c r="C26" s="258"/>
      <c r="D26" s="380" t="s">
        <v>1277</v>
      </c>
      <c r="E26" s="380"/>
      <c r="F26" s="380"/>
      <c r="G26" s="380"/>
      <c r="H26" s="380"/>
      <c r="I26" s="380"/>
      <c r="J26" s="380"/>
      <c r="K26" s="254"/>
    </row>
    <row r="27" spans="2:11" ht="12.75" customHeight="1">
      <c r="B27" s="257"/>
      <c r="C27" s="258"/>
      <c r="D27" s="258"/>
      <c r="E27" s="258"/>
      <c r="F27" s="258"/>
      <c r="G27" s="258"/>
      <c r="H27" s="258"/>
      <c r="I27" s="258"/>
      <c r="J27" s="258"/>
      <c r="K27" s="254"/>
    </row>
    <row r="28" spans="2:11" ht="15" customHeight="1">
      <c r="B28" s="257"/>
      <c r="C28" s="258"/>
      <c r="D28" s="380" t="s">
        <v>1278</v>
      </c>
      <c r="E28" s="380"/>
      <c r="F28" s="380"/>
      <c r="G28" s="380"/>
      <c r="H28" s="380"/>
      <c r="I28" s="380"/>
      <c r="J28" s="380"/>
      <c r="K28" s="254"/>
    </row>
    <row r="29" spans="2:11" ht="15" customHeight="1">
      <c r="B29" s="257"/>
      <c r="C29" s="258"/>
      <c r="D29" s="380" t="s">
        <v>1279</v>
      </c>
      <c r="E29" s="380"/>
      <c r="F29" s="380"/>
      <c r="G29" s="380"/>
      <c r="H29" s="380"/>
      <c r="I29" s="380"/>
      <c r="J29" s="380"/>
      <c r="K29" s="254"/>
    </row>
    <row r="30" spans="2:11" ht="12.75" customHeight="1">
      <c r="B30" s="257"/>
      <c r="C30" s="258"/>
      <c r="D30" s="258"/>
      <c r="E30" s="258"/>
      <c r="F30" s="258"/>
      <c r="G30" s="258"/>
      <c r="H30" s="258"/>
      <c r="I30" s="258"/>
      <c r="J30" s="258"/>
      <c r="K30" s="254"/>
    </row>
    <row r="31" spans="2:11" ht="15" customHeight="1">
      <c r="B31" s="257"/>
      <c r="C31" s="258"/>
      <c r="D31" s="380" t="s">
        <v>1280</v>
      </c>
      <c r="E31" s="380"/>
      <c r="F31" s="380"/>
      <c r="G31" s="380"/>
      <c r="H31" s="380"/>
      <c r="I31" s="380"/>
      <c r="J31" s="380"/>
      <c r="K31" s="254"/>
    </row>
    <row r="32" spans="2:11" ht="15" customHeight="1">
      <c r="B32" s="257"/>
      <c r="C32" s="258"/>
      <c r="D32" s="380" t="s">
        <v>1281</v>
      </c>
      <c r="E32" s="380"/>
      <c r="F32" s="380"/>
      <c r="G32" s="380"/>
      <c r="H32" s="380"/>
      <c r="I32" s="380"/>
      <c r="J32" s="380"/>
      <c r="K32" s="254"/>
    </row>
    <row r="33" spans="2:11" ht="15" customHeight="1">
      <c r="B33" s="257"/>
      <c r="C33" s="258"/>
      <c r="D33" s="380" t="s">
        <v>1282</v>
      </c>
      <c r="E33" s="380"/>
      <c r="F33" s="380"/>
      <c r="G33" s="380"/>
      <c r="H33" s="380"/>
      <c r="I33" s="380"/>
      <c r="J33" s="380"/>
      <c r="K33" s="254"/>
    </row>
    <row r="34" spans="2:11" ht="15" customHeight="1">
      <c r="B34" s="257"/>
      <c r="C34" s="258"/>
      <c r="D34" s="256"/>
      <c r="E34" s="260" t="s">
        <v>123</v>
      </c>
      <c r="F34" s="256"/>
      <c r="G34" s="380" t="s">
        <v>1283</v>
      </c>
      <c r="H34" s="380"/>
      <c r="I34" s="380"/>
      <c r="J34" s="380"/>
      <c r="K34" s="254"/>
    </row>
    <row r="35" spans="2:11" ht="30.75" customHeight="1">
      <c r="B35" s="257"/>
      <c r="C35" s="258"/>
      <c r="D35" s="256"/>
      <c r="E35" s="260" t="s">
        <v>1284</v>
      </c>
      <c r="F35" s="256"/>
      <c r="G35" s="380" t="s">
        <v>1285</v>
      </c>
      <c r="H35" s="380"/>
      <c r="I35" s="380"/>
      <c r="J35" s="380"/>
      <c r="K35" s="254"/>
    </row>
    <row r="36" spans="2:11" ht="15" customHeight="1">
      <c r="B36" s="257"/>
      <c r="C36" s="258"/>
      <c r="D36" s="256"/>
      <c r="E36" s="260" t="s">
        <v>57</v>
      </c>
      <c r="F36" s="256"/>
      <c r="G36" s="380" t="s">
        <v>1286</v>
      </c>
      <c r="H36" s="380"/>
      <c r="I36" s="380"/>
      <c r="J36" s="380"/>
      <c r="K36" s="254"/>
    </row>
    <row r="37" spans="2:11" ht="15" customHeight="1">
      <c r="B37" s="257"/>
      <c r="C37" s="258"/>
      <c r="D37" s="256"/>
      <c r="E37" s="260" t="s">
        <v>124</v>
      </c>
      <c r="F37" s="256"/>
      <c r="G37" s="380" t="s">
        <v>1287</v>
      </c>
      <c r="H37" s="380"/>
      <c r="I37" s="380"/>
      <c r="J37" s="380"/>
      <c r="K37" s="254"/>
    </row>
    <row r="38" spans="2:11" ht="15" customHeight="1">
      <c r="B38" s="257"/>
      <c r="C38" s="258"/>
      <c r="D38" s="256"/>
      <c r="E38" s="260" t="s">
        <v>125</v>
      </c>
      <c r="F38" s="256"/>
      <c r="G38" s="380" t="s">
        <v>1288</v>
      </c>
      <c r="H38" s="380"/>
      <c r="I38" s="380"/>
      <c r="J38" s="380"/>
      <c r="K38" s="254"/>
    </row>
    <row r="39" spans="2:11" ht="15" customHeight="1">
      <c r="B39" s="257"/>
      <c r="C39" s="258"/>
      <c r="D39" s="256"/>
      <c r="E39" s="260" t="s">
        <v>126</v>
      </c>
      <c r="F39" s="256"/>
      <c r="G39" s="380" t="s">
        <v>1289</v>
      </c>
      <c r="H39" s="380"/>
      <c r="I39" s="380"/>
      <c r="J39" s="380"/>
      <c r="K39" s="254"/>
    </row>
    <row r="40" spans="2:11" ht="15" customHeight="1">
      <c r="B40" s="257"/>
      <c r="C40" s="258"/>
      <c r="D40" s="256"/>
      <c r="E40" s="260" t="s">
        <v>1290</v>
      </c>
      <c r="F40" s="256"/>
      <c r="G40" s="380" t="s">
        <v>1291</v>
      </c>
      <c r="H40" s="380"/>
      <c r="I40" s="380"/>
      <c r="J40" s="380"/>
      <c r="K40" s="254"/>
    </row>
    <row r="41" spans="2:11" ht="15" customHeight="1">
      <c r="B41" s="257"/>
      <c r="C41" s="258"/>
      <c r="D41" s="256"/>
      <c r="E41" s="260"/>
      <c r="F41" s="256"/>
      <c r="G41" s="380" t="s">
        <v>1292</v>
      </c>
      <c r="H41" s="380"/>
      <c r="I41" s="380"/>
      <c r="J41" s="380"/>
      <c r="K41" s="254"/>
    </row>
    <row r="42" spans="2:11" ht="15" customHeight="1">
      <c r="B42" s="257"/>
      <c r="C42" s="258"/>
      <c r="D42" s="256"/>
      <c r="E42" s="260" t="s">
        <v>1293</v>
      </c>
      <c r="F42" s="256"/>
      <c r="G42" s="380" t="s">
        <v>1294</v>
      </c>
      <c r="H42" s="380"/>
      <c r="I42" s="380"/>
      <c r="J42" s="380"/>
      <c r="K42" s="254"/>
    </row>
    <row r="43" spans="2:11" ht="15" customHeight="1">
      <c r="B43" s="257"/>
      <c r="C43" s="258"/>
      <c r="D43" s="256"/>
      <c r="E43" s="260" t="s">
        <v>128</v>
      </c>
      <c r="F43" s="256"/>
      <c r="G43" s="380" t="s">
        <v>1295</v>
      </c>
      <c r="H43" s="380"/>
      <c r="I43" s="380"/>
      <c r="J43" s="380"/>
      <c r="K43" s="254"/>
    </row>
    <row r="44" spans="2:11" ht="12.75" customHeight="1">
      <c r="B44" s="257"/>
      <c r="C44" s="258"/>
      <c r="D44" s="256"/>
      <c r="E44" s="256"/>
      <c r="F44" s="256"/>
      <c r="G44" s="256"/>
      <c r="H44" s="256"/>
      <c r="I44" s="256"/>
      <c r="J44" s="256"/>
      <c r="K44" s="254"/>
    </row>
    <row r="45" spans="2:11" ht="15" customHeight="1">
      <c r="B45" s="257"/>
      <c r="C45" s="258"/>
      <c r="D45" s="380" t="s">
        <v>1296</v>
      </c>
      <c r="E45" s="380"/>
      <c r="F45" s="380"/>
      <c r="G45" s="380"/>
      <c r="H45" s="380"/>
      <c r="I45" s="380"/>
      <c r="J45" s="380"/>
      <c r="K45" s="254"/>
    </row>
    <row r="46" spans="2:11" ht="15" customHeight="1">
      <c r="B46" s="257"/>
      <c r="C46" s="258"/>
      <c r="D46" s="258"/>
      <c r="E46" s="380" t="s">
        <v>1297</v>
      </c>
      <c r="F46" s="380"/>
      <c r="G46" s="380"/>
      <c r="H46" s="380"/>
      <c r="I46" s="380"/>
      <c r="J46" s="380"/>
      <c r="K46" s="254"/>
    </row>
    <row r="47" spans="2:11" ht="15" customHeight="1">
      <c r="B47" s="257"/>
      <c r="C47" s="258"/>
      <c r="D47" s="258"/>
      <c r="E47" s="380" t="s">
        <v>1298</v>
      </c>
      <c r="F47" s="380"/>
      <c r="G47" s="380"/>
      <c r="H47" s="380"/>
      <c r="I47" s="380"/>
      <c r="J47" s="380"/>
      <c r="K47" s="254"/>
    </row>
    <row r="48" spans="2:11" ht="15" customHeight="1">
      <c r="B48" s="257"/>
      <c r="C48" s="258"/>
      <c r="D48" s="258"/>
      <c r="E48" s="380" t="s">
        <v>1299</v>
      </c>
      <c r="F48" s="380"/>
      <c r="G48" s="380"/>
      <c r="H48" s="380"/>
      <c r="I48" s="380"/>
      <c r="J48" s="380"/>
      <c r="K48" s="254"/>
    </row>
    <row r="49" spans="2:11" ht="15" customHeight="1">
      <c r="B49" s="257"/>
      <c r="C49" s="258"/>
      <c r="D49" s="380" t="s">
        <v>1300</v>
      </c>
      <c r="E49" s="380"/>
      <c r="F49" s="380"/>
      <c r="G49" s="380"/>
      <c r="H49" s="380"/>
      <c r="I49" s="380"/>
      <c r="J49" s="380"/>
      <c r="K49" s="254"/>
    </row>
    <row r="50" spans="2:11" ht="25.5" customHeight="1">
      <c r="B50" s="253"/>
      <c r="C50" s="381" t="s">
        <v>1301</v>
      </c>
      <c r="D50" s="381"/>
      <c r="E50" s="381"/>
      <c r="F50" s="381"/>
      <c r="G50" s="381"/>
      <c r="H50" s="381"/>
      <c r="I50" s="381"/>
      <c r="J50" s="381"/>
      <c r="K50" s="254"/>
    </row>
    <row r="51" spans="2:11" ht="5.25" customHeight="1">
      <c r="B51" s="253"/>
      <c r="C51" s="255"/>
      <c r="D51" s="255"/>
      <c r="E51" s="255"/>
      <c r="F51" s="255"/>
      <c r="G51" s="255"/>
      <c r="H51" s="255"/>
      <c r="I51" s="255"/>
      <c r="J51" s="255"/>
      <c r="K51" s="254"/>
    </row>
    <row r="52" spans="2:11" ht="15" customHeight="1">
      <c r="B52" s="253"/>
      <c r="C52" s="380" t="s">
        <v>1302</v>
      </c>
      <c r="D52" s="380"/>
      <c r="E52" s="380"/>
      <c r="F52" s="380"/>
      <c r="G52" s="380"/>
      <c r="H52" s="380"/>
      <c r="I52" s="380"/>
      <c r="J52" s="380"/>
      <c r="K52" s="254"/>
    </row>
    <row r="53" spans="2:11" ht="15" customHeight="1">
      <c r="B53" s="253"/>
      <c r="C53" s="380" t="s">
        <v>1303</v>
      </c>
      <c r="D53" s="380"/>
      <c r="E53" s="380"/>
      <c r="F53" s="380"/>
      <c r="G53" s="380"/>
      <c r="H53" s="380"/>
      <c r="I53" s="380"/>
      <c r="J53" s="380"/>
      <c r="K53" s="254"/>
    </row>
    <row r="54" spans="2:11" ht="12.75" customHeight="1">
      <c r="B54" s="253"/>
      <c r="C54" s="256"/>
      <c r="D54" s="256"/>
      <c r="E54" s="256"/>
      <c r="F54" s="256"/>
      <c r="G54" s="256"/>
      <c r="H54" s="256"/>
      <c r="I54" s="256"/>
      <c r="J54" s="256"/>
      <c r="K54" s="254"/>
    </row>
    <row r="55" spans="2:11" ht="15" customHeight="1">
      <c r="B55" s="253"/>
      <c r="C55" s="380" t="s">
        <v>1304</v>
      </c>
      <c r="D55" s="380"/>
      <c r="E55" s="380"/>
      <c r="F55" s="380"/>
      <c r="G55" s="380"/>
      <c r="H55" s="380"/>
      <c r="I55" s="380"/>
      <c r="J55" s="380"/>
      <c r="K55" s="254"/>
    </row>
    <row r="56" spans="2:11" ht="15" customHeight="1">
      <c r="B56" s="253"/>
      <c r="C56" s="258"/>
      <c r="D56" s="380" t="s">
        <v>1305</v>
      </c>
      <c r="E56" s="380"/>
      <c r="F56" s="380"/>
      <c r="G56" s="380"/>
      <c r="H56" s="380"/>
      <c r="I56" s="380"/>
      <c r="J56" s="380"/>
      <c r="K56" s="254"/>
    </row>
    <row r="57" spans="2:11" ht="15" customHeight="1">
      <c r="B57" s="253"/>
      <c r="C57" s="258"/>
      <c r="D57" s="380" t="s">
        <v>1306</v>
      </c>
      <c r="E57" s="380"/>
      <c r="F57" s="380"/>
      <c r="G57" s="380"/>
      <c r="H57" s="380"/>
      <c r="I57" s="380"/>
      <c r="J57" s="380"/>
      <c r="K57" s="254"/>
    </row>
    <row r="58" spans="2:11" ht="15" customHeight="1">
      <c r="B58" s="253"/>
      <c r="C58" s="258"/>
      <c r="D58" s="380" t="s">
        <v>1307</v>
      </c>
      <c r="E58" s="380"/>
      <c r="F58" s="380"/>
      <c r="G58" s="380"/>
      <c r="H58" s="380"/>
      <c r="I58" s="380"/>
      <c r="J58" s="380"/>
      <c r="K58" s="254"/>
    </row>
    <row r="59" spans="2:11" ht="15" customHeight="1">
      <c r="B59" s="253"/>
      <c r="C59" s="258"/>
      <c r="D59" s="380" t="s">
        <v>1308</v>
      </c>
      <c r="E59" s="380"/>
      <c r="F59" s="380"/>
      <c r="G59" s="380"/>
      <c r="H59" s="380"/>
      <c r="I59" s="380"/>
      <c r="J59" s="380"/>
      <c r="K59" s="254"/>
    </row>
    <row r="60" spans="2:11" ht="15" customHeight="1">
      <c r="B60" s="253"/>
      <c r="C60" s="258"/>
      <c r="D60" s="379" t="s">
        <v>1309</v>
      </c>
      <c r="E60" s="379"/>
      <c r="F60" s="379"/>
      <c r="G60" s="379"/>
      <c r="H60" s="379"/>
      <c r="I60" s="379"/>
      <c r="J60" s="379"/>
      <c r="K60" s="254"/>
    </row>
    <row r="61" spans="2:11" ht="15" customHeight="1">
      <c r="B61" s="253"/>
      <c r="C61" s="258"/>
      <c r="D61" s="380" t="s">
        <v>1310</v>
      </c>
      <c r="E61" s="380"/>
      <c r="F61" s="380"/>
      <c r="G61" s="380"/>
      <c r="H61" s="380"/>
      <c r="I61" s="380"/>
      <c r="J61" s="380"/>
      <c r="K61" s="254"/>
    </row>
    <row r="62" spans="2:11" ht="12.75" customHeight="1">
      <c r="B62" s="253"/>
      <c r="C62" s="258"/>
      <c r="D62" s="258"/>
      <c r="E62" s="261"/>
      <c r="F62" s="258"/>
      <c r="G62" s="258"/>
      <c r="H62" s="258"/>
      <c r="I62" s="258"/>
      <c r="J62" s="258"/>
      <c r="K62" s="254"/>
    </row>
    <row r="63" spans="2:11" ht="15" customHeight="1">
      <c r="B63" s="253"/>
      <c r="C63" s="258"/>
      <c r="D63" s="380" t="s">
        <v>1311</v>
      </c>
      <c r="E63" s="380"/>
      <c r="F63" s="380"/>
      <c r="G63" s="380"/>
      <c r="H63" s="380"/>
      <c r="I63" s="380"/>
      <c r="J63" s="380"/>
      <c r="K63" s="254"/>
    </row>
    <row r="64" spans="2:11" ht="15" customHeight="1">
      <c r="B64" s="253"/>
      <c r="C64" s="258"/>
      <c r="D64" s="379" t="s">
        <v>1312</v>
      </c>
      <c r="E64" s="379"/>
      <c r="F64" s="379"/>
      <c r="G64" s="379"/>
      <c r="H64" s="379"/>
      <c r="I64" s="379"/>
      <c r="J64" s="379"/>
      <c r="K64" s="254"/>
    </row>
    <row r="65" spans="2:11" ht="15" customHeight="1">
      <c r="B65" s="253"/>
      <c r="C65" s="258"/>
      <c r="D65" s="380" t="s">
        <v>1313</v>
      </c>
      <c r="E65" s="380"/>
      <c r="F65" s="380"/>
      <c r="G65" s="380"/>
      <c r="H65" s="380"/>
      <c r="I65" s="380"/>
      <c r="J65" s="380"/>
      <c r="K65" s="254"/>
    </row>
    <row r="66" spans="2:11" ht="15" customHeight="1">
      <c r="B66" s="253"/>
      <c r="C66" s="258"/>
      <c r="D66" s="380" t="s">
        <v>1314</v>
      </c>
      <c r="E66" s="380"/>
      <c r="F66" s="380"/>
      <c r="G66" s="380"/>
      <c r="H66" s="380"/>
      <c r="I66" s="380"/>
      <c r="J66" s="380"/>
      <c r="K66" s="254"/>
    </row>
    <row r="67" spans="2:11" ht="15" customHeight="1">
      <c r="B67" s="253"/>
      <c r="C67" s="258"/>
      <c r="D67" s="380" t="s">
        <v>1315</v>
      </c>
      <c r="E67" s="380"/>
      <c r="F67" s="380"/>
      <c r="G67" s="380"/>
      <c r="H67" s="380"/>
      <c r="I67" s="380"/>
      <c r="J67" s="380"/>
      <c r="K67" s="254"/>
    </row>
    <row r="68" spans="2:11" ht="15" customHeight="1">
      <c r="B68" s="253"/>
      <c r="C68" s="258"/>
      <c r="D68" s="380" t="s">
        <v>1316</v>
      </c>
      <c r="E68" s="380"/>
      <c r="F68" s="380"/>
      <c r="G68" s="380"/>
      <c r="H68" s="380"/>
      <c r="I68" s="380"/>
      <c r="J68" s="380"/>
      <c r="K68" s="254"/>
    </row>
    <row r="69" spans="2:11" ht="12.75" customHeight="1">
      <c r="B69" s="262"/>
      <c r="C69" s="263"/>
      <c r="D69" s="263"/>
      <c r="E69" s="263"/>
      <c r="F69" s="263"/>
      <c r="G69" s="263"/>
      <c r="H69" s="263"/>
      <c r="I69" s="263"/>
      <c r="J69" s="263"/>
      <c r="K69" s="264"/>
    </row>
    <row r="70" spans="2:11" ht="18.75" customHeight="1">
      <c r="B70" s="265"/>
      <c r="C70" s="265"/>
      <c r="D70" s="265"/>
      <c r="E70" s="265"/>
      <c r="F70" s="265"/>
      <c r="G70" s="265"/>
      <c r="H70" s="265"/>
      <c r="I70" s="265"/>
      <c r="J70" s="265"/>
      <c r="K70" s="266"/>
    </row>
    <row r="71" spans="2:11" ht="18.75" customHeight="1">
      <c r="B71" s="266"/>
      <c r="C71" s="266"/>
      <c r="D71" s="266"/>
      <c r="E71" s="266"/>
      <c r="F71" s="266"/>
      <c r="G71" s="266"/>
      <c r="H71" s="266"/>
      <c r="I71" s="266"/>
      <c r="J71" s="266"/>
      <c r="K71" s="266"/>
    </row>
    <row r="72" spans="2:11" ht="7.5" customHeight="1">
      <c r="B72" s="267"/>
      <c r="C72" s="268"/>
      <c r="D72" s="268"/>
      <c r="E72" s="268"/>
      <c r="F72" s="268"/>
      <c r="G72" s="268"/>
      <c r="H72" s="268"/>
      <c r="I72" s="268"/>
      <c r="J72" s="268"/>
      <c r="K72" s="269"/>
    </row>
    <row r="73" spans="2:11" ht="45" customHeight="1">
      <c r="B73" s="270"/>
      <c r="C73" s="378" t="s">
        <v>109</v>
      </c>
      <c r="D73" s="378"/>
      <c r="E73" s="378"/>
      <c r="F73" s="378"/>
      <c r="G73" s="378"/>
      <c r="H73" s="378"/>
      <c r="I73" s="378"/>
      <c r="J73" s="378"/>
      <c r="K73" s="271"/>
    </row>
    <row r="74" spans="2:11" ht="17.25" customHeight="1">
      <c r="B74" s="270"/>
      <c r="C74" s="272" t="s">
        <v>1317</v>
      </c>
      <c r="D74" s="272"/>
      <c r="E74" s="272"/>
      <c r="F74" s="272" t="s">
        <v>1318</v>
      </c>
      <c r="G74" s="273"/>
      <c r="H74" s="272" t="s">
        <v>124</v>
      </c>
      <c r="I74" s="272" t="s">
        <v>61</v>
      </c>
      <c r="J74" s="272" t="s">
        <v>1319</v>
      </c>
      <c r="K74" s="271"/>
    </row>
    <row r="75" spans="2:11" ht="17.25" customHeight="1">
      <c r="B75" s="270"/>
      <c r="C75" s="274" t="s">
        <v>1320</v>
      </c>
      <c r="D75" s="274"/>
      <c r="E75" s="274"/>
      <c r="F75" s="275" t="s">
        <v>1321</v>
      </c>
      <c r="G75" s="276"/>
      <c r="H75" s="274"/>
      <c r="I75" s="274"/>
      <c r="J75" s="274" t="s">
        <v>1322</v>
      </c>
      <c r="K75" s="271"/>
    </row>
    <row r="76" spans="2:11" ht="5.25" customHeight="1">
      <c r="B76" s="270"/>
      <c r="C76" s="277"/>
      <c r="D76" s="277"/>
      <c r="E76" s="277"/>
      <c r="F76" s="277"/>
      <c r="G76" s="278"/>
      <c r="H76" s="277"/>
      <c r="I76" s="277"/>
      <c r="J76" s="277"/>
      <c r="K76" s="271"/>
    </row>
    <row r="77" spans="2:11" ht="15" customHeight="1">
      <c r="B77" s="270"/>
      <c r="C77" s="260" t="s">
        <v>57</v>
      </c>
      <c r="D77" s="277"/>
      <c r="E77" s="277"/>
      <c r="F77" s="279" t="s">
        <v>1323</v>
      </c>
      <c r="G77" s="278"/>
      <c r="H77" s="260" t="s">
        <v>1324</v>
      </c>
      <c r="I77" s="260" t="s">
        <v>1325</v>
      </c>
      <c r="J77" s="260">
        <v>20</v>
      </c>
      <c r="K77" s="271"/>
    </row>
    <row r="78" spans="2:11" ht="15" customHeight="1">
      <c r="B78" s="270"/>
      <c r="C78" s="260" t="s">
        <v>1326</v>
      </c>
      <c r="D78" s="260"/>
      <c r="E78" s="260"/>
      <c r="F78" s="279" t="s">
        <v>1323</v>
      </c>
      <c r="G78" s="278"/>
      <c r="H78" s="260" t="s">
        <v>1327</v>
      </c>
      <c r="I78" s="260" t="s">
        <v>1325</v>
      </c>
      <c r="J78" s="260">
        <v>120</v>
      </c>
      <c r="K78" s="271"/>
    </row>
    <row r="79" spans="2:11" ht="15" customHeight="1">
      <c r="B79" s="280"/>
      <c r="C79" s="260" t="s">
        <v>1328</v>
      </c>
      <c r="D79" s="260"/>
      <c r="E79" s="260"/>
      <c r="F79" s="279" t="s">
        <v>1329</v>
      </c>
      <c r="G79" s="278"/>
      <c r="H79" s="260" t="s">
        <v>1330</v>
      </c>
      <c r="I79" s="260" t="s">
        <v>1325</v>
      </c>
      <c r="J79" s="260">
        <v>50</v>
      </c>
      <c r="K79" s="271"/>
    </row>
    <row r="80" spans="2:11" ht="15" customHeight="1">
      <c r="B80" s="280"/>
      <c r="C80" s="260" t="s">
        <v>1331</v>
      </c>
      <c r="D80" s="260"/>
      <c r="E80" s="260"/>
      <c r="F80" s="279" t="s">
        <v>1323</v>
      </c>
      <c r="G80" s="278"/>
      <c r="H80" s="260" t="s">
        <v>1332</v>
      </c>
      <c r="I80" s="260" t="s">
        <v>1333</v>
      </c>
      <c r="J80" s="260"/>
      <c r="K80" s="271"/>
    </row>
    <row r="81" spans="2:11" ht="15" customHeight="1">
      <c r="B81" s="280"/>
      <c r="C81" s="281" t="s">
        <v>1334</v>
      </c>
      <c r="D81" s="281"/>
      <c r="E81" s="281"/>
      <c r="F81" s="282" t="s">
        <v>1329</v>
      </c>
      <c r="G81" s="281"/>
      <c r="H81" s="281" t="s">
        <v>1335</v>
      </c>
      <c r="I81" s="281" t="s">
        <v>1325</v>
      </c>
      <c r="J81" s="281">
        <v>15</v>
      </c>
      <c r="K81" s="271"/>
    </row>
    <row r="82" spans="2:11" ht="15" customHeight="1">
      <c r="B82" s="280"/>
      <c r="C82" s="281" t="s">
        <v>1336</v>
      </c>
      <c r="D82" s="281"/>
      <c r="E82" s="281"/>
      <c r="F82" s="282" t="s">
        <v>1329</v>
      </c>
      <c r="G82" s="281"/>
      <c r="H82" s="281" t="s">
        <v>1337</v>
      </c>
      <c r="I82" s="281" t="s">
        <v>1325</v>
      </c>
      <c r="J82" s="281">
        <v>15</v>
      </c>
      <c r="K82" s="271"/>
    </row>
    <row r="83" spans="2:11" ht="15" customHeight="1">
      <c r="B83" s="280"/>
      <c r="C83" s="281" t="s">
        <v>1338</v>
      </c>
      <c r="D83" s="281"/>
      <c r="E83" s="281"/>
      <c r="F83" s="282" t="s">
        <v>1329</v>
      </c>
      <c r="G83" s="281"/>
      <c r="H83" s="281" t="s">
        <v>1339</v>
      </c>
      <c r="I83" s="281" t="s">
        <v>1325</v>
      </c>
      <c r="J83" s="281">
        <v>20</v>
      </c>
      <c r="K83" s="271"/>
    </row>
    <row r="84" spans="2:11" ht="15" customHeight="1">
      <c r="B84" s="280"/>
      <c r="C84" s="281" t="s">
        <v>1340</v>
      </c>
      <c r="D84" s="281"/>
      <c r="E84" s="281"/>
      <c r="F84" s="282" t="s">
        <v>1329</v>
      </c>
      <c r="G84" s="281"/>
      <c r="H84" s="281" t="s">
        <v>1341</v>
      </c>
      <c r="I84" s="281" t="s">
        <v>1325</v>
      </c>
      <c r="J84" s="281">
        <v>20</v>
      </c>
      <c r="K84" s="271"/>
    </row>
    <row r="85" spans="2:11" ht="15" customHeight="1">
      <c r="B85" s="280"/>
      <c r="C85" s="260" t="s">
        <v>1342</v>
      </c>
      <c r="D85" s="260"/>
      <c r="E85" s="260"/>
      <c r="F85" s="279" t="s">
        <v>1329</v>
      </c>
      <c r="G85" s="278"/>
      <c r="H85" s="260" t="s">
        <v>1343</v>
      </c>
      <c r="I85" s="260" t="s">
        <v>1325</v>
      </c>
      <c r="J85" s="260">
        <v>50</v>
      </c>
      <c r="K85" s="271"/>
    </row>
    <row r="86" spans="2:11" ht="15" customHeight="1">
      <c r="B86" s="280"/>
      <c r="C86" s="260" t="s">
        <v>1344</v>
      </c>
      <c r="D86" s="260"/>
      <c r="E86" s="260"/>
      <c r="F86" s="279" t="s">
        <v>1329</v>
      </c>
      <c r="G86" s="278"/>
      <c r="H86" s="260" t="s">
        <v>1345</v>
      </c>
      <c r="I86" s="260" t="s">
        <v>1325</v>
      </c>
      <c r="J86" s="260">
        <v>20</v>
      </c>
      <c r="K86" s="271"/>
    </row>
    <row r="87" spans="2:11" ht="15" customHeight="1">
      <c r="B87" s="280"/>
      <c r="C87" s="260" t="s">
        <v>1346</v>
      </c>
      <c r="D87" s="260"/>
      <c r="E87" s="260"/>
      <c r="F87" s="279" t="s">
        <v>1329</v>
      </c>
      <c r="G87" s="278"/>
      <c r="H87" s="260" t="s">
        <v>1347</v>
      </c>
      <c r="I87" s="260" t="s">
        <v>1325</v>
      </c>
      <c r="J87" s="260">
        <v>20</v>
      </c>
      <c r="K87" s="271"/>
    </row>
    <row r="88" spans="2:11" ht="15" customHeight="1">
      <c r="B88" s="280"/>
      <c r="C88" s="260" t="s">
        <v>1348</v>
      </c>
      <c r="D88" s="260"/>
      <c r="E88" s="260"/>
      <c r="F88" s="279" t="s">
        <v>1329</v>
      </c>
      <c r="G88" s="278"/>
      <c r="H88" s="260" t="s">
        <v>1349</v>
      </c>
      <c r="I88" s="260" t="s">
        <v>1325</v>
      </c>
      <c r="J88" s="260">
        <v>50</v>
      </c>
      <c r="K88" s="271"/>
    </row>
    <row r="89" spans="2:11" ht="15" customHeight="1">
      <c r="B89" s="280"/>
      <c r="C89" s="260" t="s">
        <v>1350</v>
      </c>
      <c r="D89" s="260"/>
      <c r="E89" s="260"/>
      <c r="F89" s="279" t="s">
        <v>1329</v>
      </c>
      <c r="G89" s="278"/>
      <c r="H89" s="260" t="s">
        <v>1350</v>
      </c>
      <c r="I89" s="260" t="s">
        <v>1325</v>
      </c>
      <c r="J89" s="260">
        <v>50</v>
      </c>
      <c r="K89" s="271"/>
    </row>
    <row r="90" spans="2:11" ht="15" customHeight="1">
      <c r="B90" s="280"/>
      <c r="C90" s="260" t="s">
        <v>129</v>
      </c>
      <c r="D90" s="260"/>
      <c r="E90" s="260"/>
      <c r="F90" s="279" t="s">
        <v>1329</v>
      </c>
      <c r="G90" s="278"/>
      <c r="H90" s="260" t="s">
        <v>1351</v>
      </c>
      <c r="I90" s="260" t="s">
        <v>1325</v>
      </c>
      <c r="J90" s="260">
        <v>255</v>
      </c>
      <c r="K90" s="271"/>
    </row>
    <row r="91" spans="2:11" ht="15" customHeight="1">
      <c r="B91" s="280"/>
      <c r="C91" s="260" t="s">
        <v>1352</v>
      </c>
      <c r="D91" s="260"/>
      <c r="E91" s="260"/>
      <c r="F91" s="279" t="s">
        <v>1323</v>
      </c>
      <c r="G91" s="278"/>
      <c r="H91" s="260" t="s">
        <v>1353</v>
      </c>
      <c r="I91" s="260" t="s">
        <v>1354</v>
      </c>
      <c r="J91" s="260"/>
      <c r="K91" s="271"/>
    </row>
    <row r="92" spans="2:11" ht="15" customHeight="1">
      <c r="B92" s="280"/>
      <c r="C92" s="260" t="s">
        <v>1355</v>
      </c>
      <c r="D92" s="260"/>
      <c r="E92" s="260"/>
      <c r="F92" s="279" t="s">
        <v>1323</v>
      </c>
      <c r="G92" s="278"/>
      <c r="H92" s="260" t="s">
        <v>1356</v>
      </c>
      <c r="I92" s="260" t="s">
        <v>1357</v>
      </c>
      <c r="J92" s="260"/>
      <c r="K92" s="271"/>
    </row>
    <row r="93" spans="2:11" ht="15" customHeight="1">
      <c r="B93" s="280"/>
      <c r="C93" s="260" t="s">
        <v>1358</v>
      </c>
      <c r="D93" s="260"/>
      <c r="E93" s="260"/>
      <c r="F93" s="279" t="s">
        <v>1323</v>
      </c>
      <c r="G93" s="278"/>
      <c r="H93" s="260" t="s">
        <v>1358</v>
      </c>
      <c r="I93" s="260" t="s">
        <v>1357</v>
      </c>
      <c r="J93" s="260"/>
      <c r="K93" s="271"/>
    </row>
    <row r="94" spans="2:11" ht="15" customHeight="1">
      <c r="B94" s="280"/>
      <c r="C94" s="260" t="s">
        <v>42</v>
      </c>
      <c r="D94" s="260"/>
      <c r="E94" s="260"/>
      <c r="F94" s="279" t="s">
        <v>1323</v>
      </c>
      <c r="G94" s="278"/>
      <c r="H94" s="260" t="s">
        <v>1359</v>
      </c>
      <c r="I94" s="260" t="s">
        <v>1357</v>
      </c>
      <c r="J94" s="260"/>
      <c r="K94" s="271"/>
    </row>
    <row r="95" spans="2:11" ht="15" customHeight="1">
      <c r="B95" s="280"/>
      <c r="C95" s="260" t="s">
        <v>52</v>
      </c>
      <c r="D95" s="260"/>
      <c r="E95" s="260"/>
      <c r="F95" s="279" t="s">
        <v>1323</v>
      </c>
      <c r="G95" s="278"/>
      <c r="H95" s="260" t="s">
        <v>1360</v>
      </c>
      <c r="I95" s="260" t="s">
        <v>1357</v>
      </c>
      <c r="J95" s="260"/>
      <c r="K95" s="271"/>
    </row>
    <row r="96" spans="2:11" ht="15" customHeight="1">
      <c r="B96" s="283"/>
      <c r="C96" s="284"/>
      <c r="D96" s="284"/>
      <c r="E96" s="284"/>
      <c r="F96" s="284"/>
      <c r="G96" s="284"/>
      <c r="H96" s="284"/>
      <c r="I96" s="284"/>
      <c r="J96" s="284"/>
      <c r="K96" s="285"/>
    </row>
    <row r="97" spans="2:11" ht="18.75" customHeight="1">
      <c r="B97" s="286"/>
      <c r="C97" s="287"/>
      <c r="D97" s="287"/>
      <c r="E97" s="287"/>
      <c r="F97" s="287"/>
      <c r="G97" s="287"/>
      <c r="H97" s="287"/>
      <c r="I97" s="287"/>
      <c r="J97" s="287"/>
      <c r="K97" s="286"/>
    </row>
    <row r="98" spans="2:11" ht="18.75" customHeight="1">
      <c r="B98" s="266"/>
      <c r="C98" s="266"/>
      <c r="D98" s="266"/>
      <c r="E98" s="266"/>
      <c r="F98" s="266"/>
      <c r="G98" s="266"/>
      <c r="H98" s="266"/>
      <c r="I98" s="266"/>
      <c r="J98" s="266"/>
      <c r="K98" s="266"/>
    </row>
    <row r="99" spans="2:11" ht="7.5" customHeight="1">
      <c r="B99" s="267"/>
      <c r="C99" s="268"/>
      <c r="D99" s="268"/>
      <c r="E99" s="268"/>
      <c r="F99" s="268"/>
      <c r="G99" s="268"/>
      <c r="H99" s="268"/>
      <c r="I99" s="268"/>
      <c r="J99" s="268"/>
      <c r="K99" s="269"/>
    </row>
    <row r="100" spans="2:11" ht="45" customHeight="1">
      <c r="B100" s="270"/>
      <c r="C100" s="378" t="s">
        <v>1361</v>
      </c>
      <c r="D100" s="378"/>
      <c r="E100" s="378"/>
      <c r="F100" s="378"/>
      <c r="G100" s="378"/>
      <c r="H100" s="378"/>
      <c r="I100" s="378"/>
      <c r="J100" s="378"/>
      <c r="K100" s="271"/>
    </row>
    <row r="101" spans="2:11" ht="17.25" customHeight="1">
      <c r="B101" s="270"/>
      <c r="C101" s="272" t="s">
        <v>1317</v>
      </c>
      <c r="D101" s="272"/>
      <c r="E101" s="272"/>
      <c r="F101" s="272" t="s">
        <v>1318</v>
      </c>
      <c r="G101" s="273"/>
      <c r="H101" s="272" t="s">
        <v>124</v>
      </c>
      <c r="I101" s="272" t="s">
        <v>61</v>
      </c>
      <c r="J101" s="272" t="s">
        <v>1319</v>
      </c>
      <c r="K101" s="271"/>
    </row>
    <row r="102" spans="2:11" ht="17.25" customHeight="1">
      <c r="B102" s="270"/>
      <c r="C102" s="274" t="s">
        <v>1320</v>
      </c>
      <c r="D102" s="274"/>
      <c r="E102" s="274"/>
      <c r="F102" s="275" t="s">
        <v>1321</v>
      </c>
      <c r="G102" s="276"/>
      <c r="H102" s="274"/>
      <c r="I102" s="274"/>
      <c r="J102" s="274" t="s">
        <v>1322</v>
      </c>
      <c r="K102" s="271"/>
    </row>
    <row r="103" spans="2:11" ht="5.25" customHeight="1">
      <c r="B103" s="270"/>
      <c r="C103" s="272"/>
      <c r="D103" s="272"/>
      <c r="E103" s="272"/>
      <c r="F103" s="272"/>
      <c r="G103" s="288"/>
      <c r="H103" s="272"/>
      <c r="I103" s="272"/>
      <c r="J103" s="272"/>
      <c r="K103" s="271"/>
    </row>
    <row r="104" spans="2:11" ht="15" customHeight="1">
      <c r="B104" s="270"/>
      <c r="C104" s="260" t="s">
        <v>57</v>
      </c>
      <c r="D104" s="277"/>
      <c r="E104" s="277"/>
      <c r="F104" s="279" t="s">
        <v>1323</v>
      </c>
      <c r="G104" s="288"/>
      <c r="H104" s="260" t="s">
        <v>1362</v>
      </c>
      <c r="I104" s="260" t="s">
        <v>1325</v>
      </c>
      <c r="J104" s="260">
        <v>20</v>
      </c>
      <c r="K104" s="271"/>
    </row>
    <row r="105" spans="2:11" ht="15" customHeight="1">
      <c r="B105" s="270"/>
      <c r="C105" s="260" t="s">
        <v>1326</v>
      </c>
      <c r="D105" s="260"/>
      <c r="E105" s="260"/>
      <c r="F105" s="279" t="s">
        <v>1323</v>
      </c>
      <c r="G105" s="260"/>
      <c r="H105" s="260" t="s">
        <v>1362</v>
      </c>
      <c r="I105" s="260" t="s">
        <v>1325</v>
      </c>
      <c r="J105" s="260">
        <v>120</v>
      </c>
      <c r="K105" s="271"/>
    </row>
    <row r="106" spans="2:11" ht="15" customHeight="1">
      <c r="B106" s="280"/>
      <c r="C106" s="260" t="s">
        <v>1328</v>
      </c>
      <c r="D106" s="260"/>
      <c r="E106" s="260"/>
      <c r="F106" s="279" t="s">
        <v>1329</v>
      </c>
      <c r="G106" s="260"/>
      <c r="H106" s="260" t="s">
        <v>1362</v>
      </c>
      <c r="I106" s="260" t="s">
        <v>1325</v>
      </c>
      <c r="J106" s="260">
        <v>50</v>
      </c>
      <c r="K106" s="271"/>
    </row>
    <row r="107" spans="2:11" ht="15" customHeight="1">
      <c r="B107" s="280"/>
      <c r="C107" s="260" t="s">
        <v>1331</v>
      </c>
      <c r="D107" s="260"/>
      <c r="E107" s="260"/>
      <c r="F107" s="279" t="s">
        <v>1323</v>
      </c>
      <c r="G107" s="260"/>
      <c r="H107" s="260" t="s">
        <v>1362</v>
      </c>
      <c r="I107" s="260" t="s">
        <v>1333</v>
      </c>
      <c r="J107" s="260"/>
      <c r="K107" s="271"/>
    </row>
    <row r="108" spans="2:11" ht="15" customHeight="1">
      <c r="B108" s="280"/>
      <c r="C108" s="260" t="s">
        <v>1342</v>
      </c>
      <c r="D108" s="260"/>
      <c r="E108" s="260"/>
      <c r="F108" s="279" t="s">
        <v>1329</v>
      </c>
      <c r="G108" s="260"/>
      <c r="H108" s="260" t="s">
        <v>1362</v>
      </c>
      <c r="I108" s="260" t="s">
        <v>1325</v>
      </c>
      <c r="J108" s="260">
        <v>50</v>
      </c>
      <c r="K108" s="271"/>
    </row>
    <row r="109" spans="2:11" ht="15" customHeight="1">
      <c r="B109" s="280"/>
      <c r="C109" s="260" t="s">
        <v>1350</v>
      </c>
      <c r="D109" s="260"/>
      <c r="E109" s="260"/>
      <c r="F109" s="279" t="s">
        <v>1329</v>
      </c>
      <c r="G109" s="260"/>
      <c r="H109" s="260" t="s">
        <v>1362</v>
      </c>
      <c r="I109" s="260" t="s">
        <v>1325</v>
      </c>
      <c r="J109" s="260">
        <v>50</v>
      </c>
      <c r="K109" s="271"/>
    </row>
    <row r="110" spans="2:11" ht="15" customHeight="1">
      <c r="B110" s="280"/>
      <c r="C110" s="260" t="s">
        <v>1348</v>
      </c>
      <c r="D110" s="260"/>
      <c r="E110" s="260"/>
      <c r="F110" s="279" t="s">
        <v>1329</v>
      </c>
      <c r="G110" s="260"/>
      <c r="H110" s="260" t="s">
        <v>1362</v>
      </c>
      <c r="I110" s="260" t="s">
        <v>1325</v>
      </c>
      <c r="J110" s="260">
        <v>50</v>
      </c>
      <c r="K110" s="271"/>
    </row>
    <row r="111" spans="2:11" ht="15" customHeight="1">
      <c r="B111" s="280"/>
      <c r="C111" s="260" t="s">
        <v>57</v>
      </c>
      <c r="D111" s="260"/>
      <c r="E111" s="260"/>
      <c r="F111" s="279" t="s">
        <v>1323</v>
      </c>
      <c r="G111" s="260"/>
      <c r="H111" s="260" t="s">
        <v>1363</v>
      </c>
      <c r="I111" s="260" t="s">
        <v>1325</v>
      </c>
      <c r="J111" s="260">
        <v>20</v>
      </c>
      <c r="K111" s="271"/>
    </row>
    <row r="112" spans="2:11" ht="15" customHeight="1">
      <c r="B112" s="280"/>
      <c r="C112" s="260" t="s">
        <v>1364</v>
      </c>
      <c r="D112" s="260"/>
      <c r="E112" s="260"/>
      <c r="F112" s="279" t="s">
        <v>1323</v>
      </c>
      <c r="G112" s="260"/>
      <c r="H112" s="260" t="s">
        <v>1365</v>
      </c>
      <c r="I112" s="260" t="s">
        <v>1325</v>
      </c>
      <c r="J112" s="260">
        <v>120</v>
      </c>
      <c r="K112" s="271"/>
    </row>
    <row r="113" spans="2:11" ht="15" customHeight="1">
      <c r="B113" s="280"/>
      <c r="C113" s="260" t="s">
        <v>42</v>
      </c>
      <c r="D113" s="260"/>
      <c r="E113" s="260"/>
      <c r="F113" s="279" t="s">
        <v>1323</v>
      </c>
      <c r="G113" s="260"/>
      <c r="H113" s="260" t="s">
        <v>1366</v>
      </c>
      <c r="I113" s="260" t="s">
        <v>1357</v>
      </c>
      <c r="J113" s="260"/>
      <c r="K113" s="271"/>
    </row>
    <row r="114" spans="2:11" ht="15" customHeight="1">
      <c r="B114" s="280"/>
      <c r="C114" s="260" t="s">
        <v>52</v>
      </c>
      <c r="D114" s="260"/>
      <c r="E114" s="260"/>
      <c r="F114" s="279" t="s">
        <v>1323</v>
      </c>
      <c r="G114" s="260"/>
      <c r="H114" s="260" t="s">
        <v>1367</v>
      </c>
      <c r="I114" s="260" t="s">
        <v>1357</v>
      </c>
      <c r="J114" s="260"/>
      <c r="K114" s="271"/>
    </row>
    <row r="115" spans="2:11" ht="15" customHeight="1">
      <c r="B115" s="280"/>
      <c r="C115" s="260" t="s">
        <v>61</v>
      </c>
      <c r="D115" s="260"/>
      <c r="E115" s="260"/>
      <c r="F115" s="279" t="s">
        <v>1323</v>
      </c>
      <c r="G115" s="260"/>
      <c r="H115" s="260" t="s">
        <v>1368</v>
      </c>
      <c r="I115" s="260" t="s">
        <v>1369</v>
      </c>
      <c r="J115" s="260"/>
      <c r="K115" s="271"/>
    </row>
    <row r="116" spans="2:11" ht="15" customHeight="1">
      <c r="B116" s="283"/>
      <c r="C116" s="289"/>
      <c r="D116" s="289"/>
      <c r="E116" s="289"/>
      <c r="F116" s="289"/>
      <c r="G116" s="289"/>
      <c r="H116" s="289"/>
      <c r="I116" s="289"/>
      <c r="J116" s="289"/>
      <c r="K116" s="285"/>
    </row>
    <row r="117" spans="2:11" ht="18.75" customHeight="1">
      <c r="B117" s="290"/>
      <c r="C117" s="256"/>
      <c r="D117" s="256"/>
      <c r="E117" s="256"/>
      <c r="F117" s="291"/>
      <c r="G117" s="256"/>
      <c r="H117" s="256"/>
      <c r="I117" s="256"/>
      <c r="J117" s="256"/>
      <c r="K117" s="290"/>
    </row>
    <row r="118" spans="2:11" ht="18.75" customHeight="1">
      <c r="B118" s="266"/>
      <c r="C118" s="266"/>
      <c r="D118" s="266"/>
      <c r="E118" s="266"/>
      <c r="F118" s="266"/>
      <c r="G118" s="266"/>
      <c r="H118" s="266"/>
      <c r="I118" s="266"/>
      <c r="J118" s="266"/>
      <c r="K118" s="266"/>
    </row>
    <row r="119" spans="2:11" ht="7.5" customHeight="1">
      <c r="B119" s="292"/>
      <c r="C119" s="293"/>
      <c r="D119" s="293"/>
      <c r="E119" s="293"/>
      <c r="F119" s="293"/>
      <c r="G119" s="293"/>
      <c r="H119" s="293"/>
      <c r="I119" s="293"/>
      <c r="J119" s="293"/>
      <c r="K119" s="294"/>
    </row>
    <row r="120" spans="2:11" ht="45" customHeight="1">
      <c r="B120" s="295"/>
      <c r="C120" s="377" t="s">
        <v>1370</v>
      </c>
      <c r="D120" s="377"/>
      <c r="E120" s="377"/>
      <c r="F120" s="377"/>
      <c r="G120" s="377"/>
      <c r="H120" s="377"/>
      <c r="I120" s="377"/>
      <c r="J120" s="377"/>
      <c r="K120" s="296"/>
    </row>
    <row r="121" spans="2:11" ht="17.25" customHeight="1">
      <c r="B121" s="297"/>
      <c r="C121" s="272" t="s">
        <v>1317</v>
      </c>
      <c r="D121" s="272"/>
      <c r="E121" s="272"/>
      <c r="F121" s="272" t="s">
        <v>1318</v>
      </c>
      <c r="G121" s="273"/>
      <c r="H121" s="272" t="s">
        <v>124</v>
      </c>
      <c r="I121" s="272" t="s">
        <v>61</v>
      </c>
      <c r="J121" s="272" t="s">
        <v>1319</v>
      </c>
      <c r="K121" s="298"/>
    </row>
    <row r="122" spans="2:11" ht="17.25" customHeight="1">
      <c r="B122" s="297"/>
      <c r="C122" s="274" t="s">
        <v>1320</v>
      </c>
      <c r="D122" s="274"/>
      <c r="E122" s="274"/>
      <c r="F122" s="275" t="s">
        <v>1321</v>
      </c>
      <c r="G122" s="276"/>
      <c r="H122" s="274"/>
      <c r="I122" s="274"/>
      <c r="J122" s="274" t="s">
        <v>1322</v>
      </c>
      <c r="K122" s="298"/>
    </row>
    <row r="123" spans="2:11" ht="5.25" customHeight="1">
      <c r="B123" s="299"/>
      <c r="C123" s="277"/>
      <c r="D123" s="277"/>
      <c r="E123" s="277"/>
      <c r="F123" s="277"/>
      <c r="G123" s="260"/>
      <c r="H123" s="277"/>
      <c r="I123" s="277"/>
      <c r="J123" s="277"/>
      <c r="K123" s="300"/>
    </row>
    <row r="124" spans="2:11" ht="15" customHeight="1">
      <c r="B124" s="299"/>
      <c r="C124" s="260" t="s">
        <v>1326</v>
      </c>
      <c r="D124" s="277"/>
      <c r="E124" s="277"/>
      <c r="F124" s="279" t="s">
        <v>1323</v>
      </c>
      <c r="G124" s="260"/>
      <c r="H124" s="260" t="s">
        <v>1362</v>
      </c>
      <c r="I124" s="260" t="s">
        <v>1325</v>
      </c>
      <c r="J124" s="260">
        <v>120</v>
      </c>
      <c r="K124" s="301"/>
    </row>
    <row r="125" spans="2:11" ht="15" customHeight="1">
      <c r="B125" s="299"/>
      <c r="C125" s="260" t="s">
        <v>1371</v>
      </c>
      <c r="D125" s="260"/>
      <c r="E125" s="260"/>
      <c r="F125" s="279" t="s">
        <v>1323</v>
      </c>
      <c r="G125" s="260"/>
      <c r="H125" s="260" t="s">
        <v>1372</v>
      </c>
      <c r="I125" s="260" t="s">
        <v>1325</v>
      </c>
      <c r="J125" s="260" t="s">
        <v>1373</v>
      </c>
      <c r="K125" s="301"/>
    </row>
    <row r="126" spans="2:11" ht="15" customHeight="1">
      <c r="B126" s="299"/>
      <c r="C126" s="260" t="s">
        <v>86</v>
      </c>
      <c r="D126" s="260"/>
      <c r="E126" s="260"/>
      <c r="F126" s="279" t="s">
        <v>1323</v>
      </c>
      <c r="G126" s="260"/>
      <c r="H126" s="260" t="s">
        <v>1374</v>
      </c>
      <c r="I126" s="260" t="s">
        <v>1325</v>
      </c>
      <c r="J126" s="260" t="s">
        <v>1373</v>
      </c>
      <c r="K126" s="301"/>
    </row>
    <row r="127" spans="2:11" ht="15" customHeight="1">
      <c r="B127" s="299"/>
      <c r="C127" s="260" t="s">
        <v>1334</v>
      </c>
      <c r="D127" s="260"/>
      <c r="E127" s="260"/>
      <c r="F127" s="279" t="s">
        <v>1329</v>
      </c>
      <c r="G127" s="260"/>
      <c r="H127" s="260" t="s">
        <v>1335</v>
      </c>
      <c r="I127" s="260" t="s">
        <v>1325</v>
      </c>
      <c r="J127" s="260">
        <v>15</v>
      </c>
      <c r="K127" s="301"/>
    </row>
    <row r="128" spans="2:11" ht="15" customHeight="1">
      <c r="B128" s="299"/>
      <c r="C128" s="281" t="s">
        <v>1336</v>
      </c>
      <c r="D128" s="281"/>
      <c r="E128" s="281"/>
      <c r="F128" s="282" t="s">
        <v>1329</v>
      </c>
      <c r="G128" s="281"/>
      <c r="H128" s="281" t="s">
        <v>1337</v>
      </c>
      <c r="I128" s="281" t="s">
        <v>1325</v>
      </c>
      <c r="J128" s="281">
        <v>15</v>
      </c>
      <c r="K128" s="301"/>
    </row>
    <row r="129" spans="2:11" ht="15" customHeight="1">
      <c r="B129" s="299"/>
      <c r="C129" s="281" t="s">
        <v>1338</v>
      </c>
      <c r="D129" s="281"/>
      <c r="E129" s="281"/>
      <c r="F129" s="282" t="s">
        <v>1329</v>
      </c>
      <c r="G129" s="281"/>
      <c r="H129" s="281" t="s">
        <v>1339</v>
      </c>
      <c r="I129" s="281" t="s">
        <v>1325</v>
      </c>
      <c r="J129" s="281">
        <v>20</v>
      </c>
      <c r="K129" s="301"/>
    </row>
    <row r="130" spans="2:11" ht="15" customHeight="1">
      <c r="B130" s="299"/>
      <c r="C130" s="281" t="s">
        <v>1340</v>
      </c>
      <c r="D130" s="281"/>
      <c r="E130" s="281"/>
      <c r="F130" s="282" t="s">
        <v>1329</v>
      </c>
      <c r="G130" s="281"/>
      <c r="H130" s="281" t="s">
        <v>1341</v>
      </c>
      <c r="I130" s="281" t="s">
        <v>1325</v>
      </c>
      <c r="J130" s="281">
        <v>20</v>
      </c>
      <c r="K130" s="301"/>
    </row>
    <row r="131" spans="2:11" ht="15" customHeight="1">
      <c r="B131" s="299"/>
      <c r="C131" s="260" t="s">
        <v>1328</v>
      </c>
      <c r="D131" s="260"/>
      <c r="E131" s="260"/>
      <c r="F131" s="279" t="s">
        <v>1329</v>
      </c>
      <c r="G131" s="260"/>
      <c r="H131" s="260" t="s">
        <v>1362</v>
      </c>
      <c r="I131" s="260" t="s">
        <v>1325</v>
      </c>
      <c r="J131" s="260">
        <v>50</v>
      </c>
      <c r="K131" s="301"/>
    </row>
    <row r="132" spans="2:11" ht="15" customHeight="1">
      <c r="B132" s="299"/>
      <c r="C132" s="260" t="s">
        <v>1342</v>
      </c>
      <c r="D132" s="260"/>
      <c r="E132" s="260"/>
      <c r="F132" s="279" t="s">
        <v>1329</v>
      </c>
      <c r="G132" s="260"/>
      <c r="H132" s="260" t="s">
        <v>1362</v>
      </c>
      <c r="I132" s="260" t="s">
        <v>1325</v>
      </c>
      <c r="J132" s="260">
        <v>50</v>
      </c>
      <c r="K132" s="301"/>
    </row>
    <row r="133" spans="2:11" ht="15" customHeight="1">
      <c r="B133" s="299"/>
      <c r="C133" s="260" t="s">
        <v>1348</v>
      </c>
      <c r="D133" s="260"/>
      <c r="E133" s="260"/>
      <c r="F133" s="279" t="s">
        <v>1329</v>
      </c>
      <c r="G133" s="260"/>
      <c r="H133" s="260" t="s">
        <v>1362</v>
      </c>
      <c r="I133" s="260" t="s">
        <v>1325</v>
      </c>
      <c r="J133" s="260">
        <v>50</v>
      </c>
      <c r="K133" s="301"/>
    </row>
    <row r="134" spans="2:11" ht="15" customHeight="1">
      <c r="B134" s="299"/>
      <c r="C134" s="260" t="s">
        <v>1350</v>
      </c>
      <c r="D134" s="260"/>
      <c r="E134" s="260"/>
      <c r="F134" s="279" t="s">
        <v>1329</v>
      </c>
      <c r="G134" s="260"/>
      <c r="H134" s="260" t="s">
        <v>1362</v>
      </c>
      <c r="I134" s="260" t="s">
        <v>1325</v>
      </c>
      <c r="J134" s="260">
        <v>50</v>
      </c>
      <c r="K134" s="301"/>
    </row>
    <row r="135" spans="2:11" ht="15" customHeight="1">
      <c r="B135" s="299"/>
      <c r="C135" s="260" t="s">
        <v>129</v>
      </c>
      <c r="D135" s="260"/>
      <c r="E135" s="260"/>
      <c r="F135" s="279" t="s">
        <v>1329</v>
      </c>
      <c r="G135" s="260"/>
      <c r="H135" s="260" t="s">
        <v>1375</v>
      </c>
      <c r="I135" s="260" t="s">
        <v>1325</v>
      </c>
      <c r="J135" s="260">
        <v>255</v>
      </c>
      <c r="K135" s="301"/>
    </row>
    <row r="136" spans="2:11" ht="15" customHeight="1">
      <c r="B136" s="299"/>
      <c r="C136" s="260" t="s">
        <v>1352</v>
      </c>
      <c r="D136" s="260"/>
      <c r="E136" s="260"/>
      <c r="F136" s="279" t="s">
        <v>1323</v>
      </c>
      <c r="G136" s="260"/>
      <c r="H136" s="260" t="s">
        <v>1376</v>
      </c>
      <c r="I136" s="260" t="s">
        <v>1354</v>
      </c>
      <c r="J136" s="260"/>
      <c r="K136" s="301"/>
    </row>
    <row r="137" spans="2:11" ht="15" customHeight="1">
      <c r="B137" s="299"/>
      <c r="C137" s="260" t="s">
        <v>1355</v>
      </c>
      <c r="D137" s="260"/>
      <c r="E137" s="260"/>
      <c r="F137" s="279" t="s">
        <v>1323</v>
      </c>
      <c r="G137" s="260"/>
      <c r="H137" s="260" t="s">
        <v>1377</v>
      </c>
      <c r="I137" s="260" t="s">
        <v>1357</v>
      </c>
      <c r="J137" s="260"/>
      <c r="K137" s="301"/>
    </row>
    <row r="138" spans="2:11" ht="15" customHeight="1">
      <c r="B138" s="299"/>
      <c r="C138" s="260" t="s">
        <v>1358</v>
      </c>
      <c r="D138" s="260"/>
      <c r="E138" s="260"/>
      <c r="F138" s="279" t="s">
        <v>1323</v>
      </c>
      <c r="G138" s="260"/>
      <c r="H138" s="260" t="s">
        <v>1358</v>
      </c>
      <c r="I138" s="260" t="s">
        <v>1357</v>
      </c>
      <c r="J138" s="260"/>
      <c r="K138" s="301"/>
    </row>
    <row r="139" spans="2:11" ht="15" customHeight="1">
      <c r="B139" s="299"/>
      <c r="C139" s="260" t="s">
        <v>42</v>
      </c>
      <c r="D139" s="260"/>
      <c r="E139" s="260"/>
      <c r="F139" s="279" t="s">
        <v>1323</v>
      </c>
      <c r="G139" s="260"/>
      <c r="H139" s="260" t="s">
        <v>1378</v>
      </c>
      <c r="I139" s="260" t="s">
        <v>1357</v>
      </c>
      <c r="J139" s="260"/>
      <c r="K139" s="301"/>
    </row>
    <row r="140" spans="2:11" ht="15" customHeight="1">
      <c r="B140" s="299"/>
      <c r="C140" s="260" t="s">
        <v>1379</v>
      </c>
      <c r="D140" s="260"/>
      <c r="E140" s="260"/>
      <c r="F140" s="279" t="s">
        <v>1323</v>
      </c>
      <c r="G140" s="260"/>
      <c r="H140" s="260" t="s">
        <v>1380</v>
      </c>
      <c r="I140" s="260" t="s">
        <v>1357</v>
      </c>
      <c r="J140" s="260"/>
      <c r="K140" s="301"/>
    </row>
    <row r="141" spans="2:11" ht="15" customHeight="1">
      <c r="B141" s="302"/>
      <c r="C141" s="303"/>
      <c r="D141" s="303"/>
      <c r="E141" s="303"/>
      <c r="F141" s="303"/>
      <c r="G141" s="303"/>
      <c r="H141" s="303"/>
      <c r="I141" s="303"/>
      <c r="J141" s="303"/>
      <c r="K141" s="304"/>
    </row>
    <row r="142" spans="2:11" ht="18.75" customHeight="1">
      <c r="B142" s="256"/>
      <c r="C142" s="256"/>
      <c r="D142" s="256"/>
      <c r="E142" s="256"/>
      <c r="F142" s="291"/>
      <c r="G142" s="256"/>
      <c r="H142" s="256"/>
      <c r="I142" s="256"/>
      <c r="J142" s="256"/>
      <c r="K142" s="256"/>
    </row>
    <row r="143" spans="2:11" ht="18.75" customHeight="1">
      <c r="B143" s="266"/>
      <c r="C143" s="266"/>
      <c r="D143" s="266"/>
      <c r="E143" s="266"/>
      <c r="F143" s="266"/>
      <c r="G143" s="266"/>
      <c r="H143" s="266"/>
      <c r="I143" s="266"/>
      <c r="J143" s="266"/>
      <c r="K143" s="266"/>
    </row>
    <row r="144" spans="2:11" ht="7.5" customHeight="1">
      <c r="B144" s="267"/>
      <c r="C144" s="268"/>
      <c r="D144" s="268"/>
      <c r="E144" s="268"/>
      <c r="F144" s="268"/>
      <c r="G144" s="268"/>
      <c r="H144" s="268"/>
      <c r="I144" s="268"/>
      <c r="J144" s="268"/>
      <c r="K144" s="269"/>
    </row>
    <row r="145" spans="2:11" ht="45" customHeight="1">
      <c r="B145" s="270"/>
      <c r="C145" s="378" t="s">
        <v>1381</v>
      </c>
      <c r="D145" s="378"/>
      <c r="E145" s="378"/>
      <c r="F145" s="378"/>
      <c r="G145" s="378"/>
      <c r="H145" s="378"/>
      <c r="I145" s="378"/>
      <c r="J145" s="378"/>
      <c r="K145" s="271"/>
    </row>
    <row r="146" spans="2:11" ht="17.25" customHeight="1">
      <c r="B146" s="270"/>
      <c r="C146" s="272" t="s">
        <v>1317</v>
      </c>
      <c r="D146" s="272"/>
      <c r="E146" s="272"/>
      <c r="F146" s="272" t="s">
        <v>1318</v>
      </c>
      <c r="G146" s="273"/>
      <c r="H146" s="272" t="s">
        <v>124</v>
      </c>
      <c r="I146" s="272" t="s">
        <v>61</v>
      </c>
      <c r="J146" s="272" t="s">
        <v>1319</v>
      </c>
      <c r="K146" s="271"/>
    </row>
    <row r="147" spans="2:11" ht="17.25" customHeight="1">
      <c r="B147" s="270"/>
      <c r="C147" s="274" t="s">
        <v>1320</v>
      </c>
      <c r="D147" s="274"/>
      <c r="E147" s="274"/>
      <c r="F147" s="275" t="s">
        <v>1321</v>
      </c>
      <c r="G147" s="276"/>
      <c r="H147" s="274"/>
      <c r="I147" s="274"/>
      <c r="J147" s="274" t="s">
        <v>1322</v>
      </c>
      <c r="K147" s="271"/>
    </row>
    <row r="148" spans="2:11" ht="5.25" customHeight="1">
      <c r="B148" s="280"/>
      <c r="C148" s="277"/>
      <c r="D148" s="277"/>
      <c r="E148" s="277"/>
      <c r="F148" s="277"/>
      <c r="G148" s="278"/>
      <c r="H148" s="277"/>
      <c r="I148" s="277"/>
      <c r="J148" s="277"/>
      <c r="K148" s="301"/>
    </row>
    <row r="149" spans="2:11" ht="15" customHeight="1">
      <c r="B149" s="280"/>
      <c r="C149" s="305" t="s">
        <v>1326</v>
      </c>
      <c r="D149" s="260"/>
      <c r="E149" s="260"/>
      <c r="F149" s="306" t="s">
        <v>1323</v>
      </c>
      <c r="G149" s="260"/>
      <c r="H149" s="305" t="s">
        <v>1362</v>
      </c>
      <c r="I149" s="305" t="s">
        <v>1325</v>
      </c>
      <c r="J149" s="305">
        <v>120</v>
      </c>
      <c r="K149" s="301"/>
    </row>
    <row r="150" spans="2:11" ht="15" customHeight="1">
      <c r="B150" s="280"/>
      <c r="C150" s="305" t="s">
        <v>1371</v>
      </c>
      <c r="D150" s="260"/>
      <c r="E150" s="260"/>
      <c r="F150" s="306" t="s">
        <v>1323</v>
      </c>
      <c r="G150" s="260"/>
      <c r="H150" s="305" t="s">
        <v>1382</v>
      </c>
      <c r="I150" s="305" t="s">
        <v>1325</v>
      </c>
      <c r="J150" s="305" t="s">
        <v>1373</v>
      </c>
      <c r="K150" s="301"/>
    </row>
    <row r="151" spans="2:11" ht="15" customHeight="1">
      <c r="B151" s="280"/>
      <c r="C151" s="305" t="s">
        <v>86</v>
      </c>
      <c r="D151" s="260"/>
      <c r="E151" s="260"/>
      <c r="F151" s="306" t="s">
        <v>1323</v>
      </c>
      <c r="G151" s="260"/>
      <c r="H151" s="305" t="s">
        <v>1383</v>
      </c>
      <c r="I151" s="305" t="s">
        <v>1325</v>
      </c>
      <c r="J151" s="305" t="s">
        <v>1373</v>
      </c>
      <c r="K151" s="301"/>
    </row>
    <row r="152" spans="2:11" ht="15" customHeight="1">
      <c r="B152" s="280"/>
      <c r="C152" s="305" t="s">
        <v>1328</v>
      </c>
      <c r="D152" s="260"/>
      <c r="E152" s="260"/>
      <c r="F152" s="306" t="s">
        <v>1329</v>
      </c>
      <c r="G152" s="260"/>
      <c r="H152" s="305" t="s">
        <v>1362</v>
      </c>
      <c r="I152" s="305" t="s">
        <v>1325</v>
      </c>
      <c r="J152" s="305">
        <v>50</v>
      </c>
      <c r="K152" s="301"/>
    </row>
    <row r="153" spans="2:11" ht="15" customHeight="1">
      <c r="B153" s="280"/>
      <c r="C153" s="305" t="s">
        <v>1331</v>
      </c>
      <c r="D153" s="260"/>
      <c r="E153" s="260"/>
      <c r="F153" s="306" t="s">
        <v>1323</v>
      </c>
      <c r="G153" s="260"/>
      <c r="H153" s="305" t="s">
        <v>1362</v>
      </c>
      <c r="I153" s="305" t="s">
        <v>1333</v>
      </c>
      <c r="J153" s="305"/>
      <c r="K153" s="301"/>
    </row>
    <row r="154" spans="2:11" ht="15" customHeight="1">
      <c r="B154" s="280"/>
      <c r="C154" s="305" t="s">
        <v>1342</v>
      </c>
      <c r="D154" s="260"/>
      <c r="E154" s="260"/>
      <c r="F154" s="306" t="s">
        <v>1329</v>
      </c>
      <c r="G154" s="260"/>
      <c r="H154" s="305" t="s">
        <v>1362</v>
      </c>
      <c r="I154" s="305" t="s">
        <v>1325</v>
      </c>
      <c r="J154" s="305">
        <v>50</v>
      </c>
      <c r="K154" s="301"/>
    </row>
    <row r="155" spans="2:11" ht="15" customHeight="1">
      <c r="B155" s="280"/>
      <c r="C155" s="305" t="s">
        <v>1350</v>
      </c>
      <c r="D155" s="260"/>
      <c r="E155" s="260"/>
      <c r="F155" s="306" t="s">
        <v>1329</v>
      </c>
      <c r="G155" s="260"/>
      <c r="H155" s="305" t="s">
        <v>1362</v>
      </c>
      <c r="I155" s="305" t="s">
        <v>1325</v>
      </c>
      <c r="J155" s="305">
        <v>50</v>
      </c>
      <c r="K155" s="301"/>
    </row>
    <row r="156" spans="2:11" ht="15" customHeight="1">
      <c r="B156" s="280"/>
      <c r="C156" s="305" t="s">
        <v>1348</v>
      </c>
      <c r="D156" s="260"/>
      <c r="E156" s="260"/>
      <c r="F156" s="306" t="s">
        <v>1329</v>
      </c>
      <c r="G156" s="260"/>
      <c r="H156" s="305" t="s">
        <v>1362</v>
      </c>
      <c r="I156" s="305" t="s">
        <v>1325</v>
      </c>
      <c r="J156" s="305">
        <v>50</v>
      </c>
      <c r="K156" s="301"/>
    </row>
    <row r="157" spans="2:11" ht="15" customHeight="1">
      <c r="B157" s="280"/>
      <c r="C157" s="305" t="s">
        <v>116</v>
      </c>
      <c r="D157" s="260"/>
      <c r="E157" s="260"/>
      <c r="F157" s="306" t="s">
        <v>1323</v>
      </c>
      <c r="G157" s="260"/>
      <c r="H157" s="305" t="s">
        <v>1384</v>
      </c>
      <c r="I157" s="305" t="s">
        <v>1325</v>
      </c>
      <c r="J157" s="305" t="s">
        <v>1385</v>
      </c>
      <c r="K157" s="301"/>
    </row>
    <row r="158" spans="2:11" ht="15" customHeight="1">
      <c r="B158" s="280"/>
      <c r="C158" s="305" t="s">
        <v>1386</v>
      </c>
      <c r="D158" s="260"/>
      <c r="E158" s="260"/>
      <c r="F158" s="306" t="s">
        <v>1323</v>
      </c>
      <c r="G158" s="260"/>
      <c r="H158" s="305" t="s">
        <v>1387</v>
      </c>
      <c r="I158" s="305" t="s">
        <v>1357</v>
      </c>
      <c r="J158" s="305"/>
      <c r="K158" s="301"/>
    </row>
    <row r="159" spans="2:11" ht="15" customHeight="1">
      <c r="B159" s="307"/>
      <c r="C159" s="289"/>
      <c r="D159" s="289"/>
      <c r="E159" s="289"/>
      <c r="F159" s="289"/>
      <c r="G159" s="289"/>
      <c r="H159" s="289"/>
      <c r="I159" s="289"/>
      <c r="J159" s="289"/>
      <c r="K159" s="308"/>
    </row>
    <row r="160" spans="2:11" ht="18.75" customHeight="1">
      <c r="B160" s="256"/>
      <c r="C160" s="260"/>
      <c r="D160" s="260"/>
      <c r="E160" s="260"/>
      <c r="F160" s="279"/>
      <c r="G160" s="260"/>
      <c r="H160" s="260"/>
      <c r="I160" s="260"/>
      <c r="J160" s="260"/>
      <c r="K160" s="256"/>
    </row>
    <row r="161" spans="2:11" ht="18.75" customHeight="1">
      <c r="B161" s="266"/>
      <c r="C161" s="266"/>
      <c r="D161" s="266"/>
      <c r="E161" s="266"/>
      <c r="F161" s="266"/>
      <c r="G161" s="266"/>
      <c r="H161" s="266"/>
      <c r="I161" s="266"/>
      <c r="J161" s="266"/>
      <c r="K161" s="266"/>
    </row>
    <row r="162" spans="2:11" ht="7.5" customHeight="1">
      <c r="B162" s="248"/>
      <c r="C162" s="249"/>
      <c r="D162" s="249"/>
      <c r="E162" s="249"/>
      <c r="F162" s="249"/>
      <c r="G162" s="249"/>
      <c r="H162" s="249"/>
      <c r="I162" s="249"/>
      <c r="J162" s="249"/>
      <c r="K162" s="250"/>
    </row>
    <row r="163" spans="2:11" ht="45" customHeight="1">
      <c r="B163" s="251"/>
      <c r="C163" s="377" t="s">
        <v>1388</v>
      </c>
      <c r="D163" s="377"/>
      <c r="E163" s="377"/>
      <c r="F163" s="377"/>
      <c r="G163" s="377"/>
      <c r="H163" s="377"/>
      <c r="I163" s="377"/>
      <c r="J163" s="377"/>
      <c r="K163" s="252"/>
    </row>
    <row r="164" spans="2:11" ht="17.25" customHeight="1">
      <c r="B164" s="251"/>
      <c r="C164" s="272" t="s">
        <v>1317</v>
      </c>
      <c r="D164" s="272"/>
      <c r="E164" s="272"/>
      <c r="F164" s="272" t="s">
        <v>1318</v>
      </c>
      <c r="G164" s="309"/>
      <c r="H164" s="310" t="s">
        <v>124</v>
      </c>
      <c r="I164" s="310" t="s">
        <v>61</v>
      </c>
      <c r="J164" s="272" t="s">
        <v>1319</v>
      </c>
      <c r="K164" s="252"/>
    </row>
    <row r="165" spans="2:11" ht="17.25" customHeight="1">
      <c r="B165" s="253"/>
      <c r="C165" s="274" t="s">
        <v>1320</v>
      </c>
      <c r="D165" s="274"/>
      <c r="E165" s="274"/>
      <c r="F165" s="275" t="s">
        <v>1321</v>
      </c>
      <c r="G165" s="311"/>
      <c r="H165" s="312"/>
      <c r="I165" s="312"/>
      <c r="J165" s="274" t="s">
        <v>1322</v>
      </c>
      <c r="K165" s="254"/>
    </row>
    <row r="166" spans="2:11" ht="5.25" customHeight="1">
      <c r="B166" s="280"/>
      <c r="C166" s="277"/>
      <c r="D166" s="277"/>
      <c r="E166" s="277"/>
      <c r="F166" s="277"/>
      <c r="G166" s="278"/>
      <c r="H166" s="277"/>
      <c r="I166" s="277"/>
      <c r="J166" s="277"/>
      <c r="K166" s="301"/>
    </row>
    <row r="167" spans="2:11" ht="15" customHeight="1">
      <c r="B167" s="280"/>
      <c r="C167" s="260" t="s">
        <v>1326</v>
      </c>
      <c r="D167" s="260"/>
      <c r="E167" s="260"/>
      <c r="F167" s="279" t="s">
        <v>1323</v>
      </c>
      <c r="G167" s="260"/>
      <c r="H167" s="260" t="s">
        <v>1362</v>
      </c>
      <c r="I167" s="260" t="s">
        <v>1325</v>
      </c>
      <c r="J167" s="260">
        <v>120</v>
      </c>
      <c r="K167" s="301"/>
    </row>
    <row r="168" spans="2:11" ht="15" customHeight="1">
      <c r="B168" s="280"/>
      <c r="C168" s="260" t="s">
        <v>1371</v>
      </c>
      <c r="D168" s="260"/>
      <c r="E168" s="260"/>
      <c r="F168" s="279" t="s">
        <v>1323</v>
      </c>
      <c r="G168" s="260"/>
      <c r="H168" s="260" t="s">
        <v>1372</v>
      </c>
      <c r="I168" s="260" t="s">
        <v>1325</v>
      </c>
      <c r="J168" s="260" t="s">
        <v>1373</v>
      </c>
      <c r="K168" s="301"/>
    </row>
    <row r="169" spans="2:11" ht="15" customHeight="1">
      <c r="B169" s="280"/>
      <c r="C169" s="260" t="s">
        <v>86</v>
      </c>
      <c r="D169" s="260"/>
      <c r="E169" s="260"/>
      <c r="F169" s="279" t="s">
        <v>1323</v>
      </c>
      <c r="G169" s="260"/>
      <c r="H169" s="260" t="s">
        <v>1389</v>
      </c>
      <c r="I169" s="260" t="s">
        <v>1325</v>
      </c>
      <c r="J169" s="260" t="s">
        <v>1373</v>
      </c>
      <c r="K169" s="301"/>
    </row>
    <row r="170" spans="2:11" ht="15" customHeight="1">
      <c r="B170" s="280"/>
      <c r="C170" s="260" t="s">
        <v>1328</v>
      </c>
      <c r="D170" s="260"/>
      <c r="E170" s="260"/>
      <c r="F170" s="279" t="s">
        <v>1329</v>
      </c>
      <c r="G170" s="260"/>
      <c r="H170" s="260" t="s">
        <v>1389</v>
      </c>
      <c r="I170" s="260" t="s">
        <v>1325</v>
      </c>
      <c r="J170" s="260">
        <v>50</v>
      </c>
      <c r="K170" s="301"/>
    </row>
    <row r="171" spans="2:11" ht="15" customHeight="1">
      <c r="B171" s="280"/>
      <c r="C171" s="260" t="s">
        <v>1331</v>
      </c>
      <c r="D171" s="260"/>
      <c r="E171" s="260"/>
      <c r="F171" s="279" t="s">
        <v>1323</v>
      </c>
      <c r="G171" s="260"/>
      <c r="H171" s="260" t="s">
        <v>1389</v>
      </c>
      <c r="I171" s="260" t="s">
        <v>1333</v>
      </c>
      <c r="J171" s="260"/>
      <c r="K171" s="301"/>
    </row>
    <row r="172" spans="2:11" ht="15" customHeight="1">
      <c r="B172" s="280"/>
      <c r="C172" s="260" t="s">
        <v>1342</v>
      </c>
      <c r="D172" s="260"/>
      <c r="E172" s="260"/>
      <c r="F172" s="279" t="s">
        <v>1329</v>
      </c>
      <c r="G172" s="260"/>
      <c r="H172" s="260" t="s">
        <v>1389</v>
      </c>
      <c r="I172" s="260" t="s">
        <v>1325</v>
      </c>
      <c r="J172" s="260">
        <v>50</v>
      </c>
      <c r="K172" s="301"/>
    </row>
    <row r="173" spans="2:11" ht="15" customHeight="1">
      <c r="B173" s="280"/>
      <c r="C173" s="260" t="s">
        <v>1350</v>
      </c>
      <c r="D173" s="260"/>
      <c r="E173" s="260"/>
      <c r="F173" s="279" t="s">
        <v>1329</v>
      </c>
      <c r="G173" s="260"/>
      <c r="H173" s="260" t="s">
        <v>1389</v>
      </c>
      <c r="I173" s="260" t="s">
        <v>1325</v>
      </c>
      <c r="J173" s="260">
        <v>50</v>
      </c>
      <c r="K173" s="301"/>
    </row>
    <row r="174" spans="2:11" ht="15" customHeight="1">
      <c r="B174" s="280"/>
      <c r="C174" s="260" t="s">
        <v>1348</v>
      </c>
      <c r="D174" s="260"/>
      <c r="E174" s="260"/>
      <c r="F174" s="279" t="s">
        <v>1329</v>
      </c>
      <c r="G174" s="260"/>
      <c r="H174" s="260" t="s">
        <v>1389</v>
      </c>
      <c r="I174" s="260" t="s">
        <v>1325</v>
      </c>
      <c r="J174" s="260">
        <v>50</v>
      </c>
      <c r="K174" s="301"/>
    </row>
    <row r="175" spans="2:11" ht="15" customHeight="1">
      <c r="B175" s="280"/>
      <c r="C175" s="260" t="s">
        <v>123</v>
      </c>
      <c r="D175" s="260"/>
      <c r="E175" s="260"/>
      <c r="F175" s="279" t="s">
        <v>1323</v>
      </c>
      <c r="G175" s="260"/>
      <c r="H175" s="260" t="s">
        <v>1390</v>
      </c>
      <c r="I175" s="260" t="s">
        <v>1391</v>
      </c>
      <c r="J175" s="260"/>
      <c r="K175" s="301"/>
    </row>
    <row r="176" spans="2:11" ht="15" customHeight="1">
      <c r="B176" s="280"/>
      <c r="C176" s="260" t="s">
        <v>61</v>
      </c>
      <c r="D176" s="260"/>
      <c r="E176" s="260"/>
      <c r="F176" s="279" t="s">
        <v>1323</v>
      </c>
      <c r="G176" s="260"/>
      <c r="H176" s="260" t="s">
        <v>1392</v>
      </c>
      <c r="I176" s="260" t="s">
        <v>1393</v>
      </c>
      <c r="J176" s="260">
        <v>1</v>
      </c>
      <c r="K176" s="301"/>
    </row>
    <row r="177" spans="2:11" ht="15" customHeight="1">
      <c r="B177" s="280"/>
      <c r="C177" s="260" t="s">
        <v>57</v>
      </c>
      <c r="D177" s="260"/>
      <c r="E177" s="260"/>
      <c r="F177" s="279" t="s">
        <v>1323</v>
      </c>
      <c r="G177" s="260"/>
      <c r="H177" s="260" t="s">
        <v>1394</v>
      </c>
      <c r="I177" s="260" t="s">
        <v>1325</v>
      </c>
      <c r="J177" s="260">
        <v>20</v>
      </c>
      <c r="K177" s="301"/>
    </row>
    <row r="178" spans="2:11" ht="15" customHeight="1">
      <c r="B178" s="280"/>
      <c r="C178" s="260" t="s">
        <v>124</v>
      </c>
      <c r="D178" s="260"/>
      <c r="E178" s="260"/>
      <c r="F178" s="279" t="s">
        <v>1323</v>
      </c>
      <c r="G178" s="260"/>
      <c r="H178" s="260" t="s">
        <v>1395</v>
      </c>
      <c r="I178" s="260" t="s">
        <v>1325</v>
      </c>
      <c r="J178" s="260">
        <v>255</v>
      </c>
      <c r="K178" s="301"/>
    </row>
    <row r="179" spans="2:11" ht="15" customHeight="1">
      <c r="B179" s="280"/>
      <c r="C179" s="260" t="s">
        <v>125</v>
      </c>
      <c r="D179" s="260"/>
      <c r="E179" s="260"/>
      <c r="F179" s="279" t="s">
        <v>1323</v>
      </c>
      <c r="G179" s="260"/>
      <c r="H179" s="260" t="s">
        <v>1288</v>
      </c>
      <c r="I179" s="260" t="s">
        <v>1325</v>
      </c>
      <c r="J179" s="260">
        <v>10</v>
      </c>
      <c r="K179" s="301"/>
    </row>
    <row r="180" spans="2:11" ht="15" customHeight="1">
      <c r="B180" s="280"/>
      <c r="C180" s="260" t="s">
        <v>126</v>
      </c>
      <c r="D180" s="260"/>
      <c r="E180" s="260"/>
      <c r="F180" s="279" t="s">
        <v>1323</v>
      </c>
      <c r="G180" s="260"/>
      <c r="H180" s="260" t="s">
        <v>1396</v>
      </c>
      <c r="I180" s="260" t="s">
        <v>1357</v>
      </c>
      <c r="J180" s="260"/>
      <c r="K180" s="301"/>
    </row>
    <row r="181" spans="2:11" ht="15" customHeight="1">
      <c r="B181" s="280"/>
      <c r="C181" s="260" t="s">
        <v>1397</v>
      </c>
      <c r="D181" s="260"/>
      <c r="E181" s="260"/>
      <c r="F181" s="279" t="s">
        <v>1323</v>
      </c>
      <c r="G181" s="260"/>
      <c r="H181" s="260" t="s">
        <v>1398</v>
      </c>
      <c r="I181" s="260" t="s">
        <v>1357</v>
      </c>
      <c r="J181" s="260"/>
      <c r="K181" s="301"/>
    </row>
    <row r="182" spans="2:11" ht="15" customHeight="1">
      <c r="B182" s="280"/>
      <c r="C182" s="260" t="s">
        <v>1386</v>
      </c>
      <c r="D182" s="260"/>
      <c r="E182" s="260"/>
      <c r="F182" s="279" t="s">
        <v>1323</v>
      </c>
      <c r="G182" s="260"/>
      <c r="H182" s="260" t="s">
        <v>1399</v>
      </c>
      <c r="I182" s="260" t="s">
        <v>1357</v>
      </c>
      <c r="J182" s="260"/>
      <c r="K182" s="301"/>
    </row>
    <row r="183" spans="2:11" ht="15" customHeight="1">
      <c r="B183" s="280"/>
      <c r="C183" s="260" t="s">
        <v>128</v>
      </c>
      <c r="D183" s="260"/>
      <c r="E183" s="260"/>
      <c r="F183" s="279" t="s">
        <v>1329</v>
      </c>
      <c r="G183" s="260"/>
      <c r="H183" s="260" t="s">
        <v>1400</v>
      </c>
      <c r="I183" s="260" t="s">
        <v>1325</v>
      </c>
      <c r="J183" s="260">
        <v>50</v>
      </c>
      <c r="K183" s="301"/>
    </row>
    <row r="184" spans="2:11" ht="15" customHeight="1">
      <c r="B184" s="280"/>
      <c r="C184" s="260" t="s">
        <v>1401</v>
      </c>
      <c r="D184" s="260"/>
      <c r="E184" s="260"/>
      <c r="F184" s="279" t="s">
        <v>1329</v>
      </c>
      <c r="G184" s="260"/>
      <c r="H184" s="260" t="s">
        <v>1402</v>
      </c>
      <c r="I184" s="260" t="s">
        <v>1403</v>
      </c>
      <c r="J184" s="260"/>
      <c r="K184" s="301"/>
    </row>
    <row r="185" spans="2:11" ht="15" customHeight="1">
      <c r="B185" s="280"/>
      <c r="C185" s="260" t="s">
        <v>1404</v>
      </c>
      <c r="D185" s="260"/>
      <c r="E185" s="260"/>
      <c r="F185" s="279" t="s">
        <v>1329</v>
      </c>
      <c r="G185" s="260"/>
      <c r="H185" s="260" t="s">
        <v>1405</v>
      </c>
      <c r="I185" s="260" t="s">
        <v>1403</v>
      </c>
      <c r="J185" s="260"/>
      <c r="K185" s="301"/>
    </row>
    <row r="186" spans="2:11" ht="15" customHeight="1">
      <c r="B186" s="280"/>
      <c r="C186" s="260" t="s">
        <v>1406</v>
      </c>
      <c r="D186" s="260"/>
      <c r="E186" s="260"/>
      <c r="F186" s="279" t="s">
        <v>1329</v>
      </c>
      <c r="G186" s="260"/>
      <c r="H186" s="260" t="s">
        <v>1407</v>
      </c>
      <c r="I186" s="260" t="s">
        <v>1403</v>
      </c>
      <c r="J186" s="260"/>
      <c r="K186" s="301"/>
    </row>
    <row r="187" spans="2:11" ht="15" customHeight="1">
      <c r="B187" s="280"/>
      <c r="C187" s="313" t="s">
        <v>1408</v>
      </c>
      <c r="D187" s="260"/>
      <c r="E187" s="260"/>
      <c r="F187" s="279" t="s">
        <v>1329</v>
      </c>
      <c r="G187" s="260"/>
      <c r="H187" s="260" t="s">
        <v>1409</v>
      </c>
      <c r="I187" s="260" t="s">
        <v>1410</v>
      </c>
      <c r="J187" s="314" t="s">
        <v>1411</v>
      </c>
      <c r="K187" s="301"/>
    </row>
    <row r="188" spans="2:11" ht="15" customHeight="1">
      <c r="B188" s="280"/>
      <c r="C188" s="265" t="s">
        <v>46</v>
      </c>
      <c r="D188" s="260"/>
      <c r="E188" s="260"/>
      <c r="F188" s="279" t="s">
        <v>1323</v>
      </c>
      <c r="G188" s="260"/>
      <c r="H188" s="256" t="s">
        <v>1412</v>
      </c>
      <c r="I188" s="260" t="s">
        <v>1413</v>
      </c>
      <c r="J188" s="260"/>
      <c r="K188" s="301"/>
    </row>
    <row r="189" spans="2:11" ht="15" customHeight="1">
      <c r="B189" s="280"/>
      <c r="C189" s="265" t="s">
        <v>1414</v>
      </c>
      <c r="D189" s="260"/>
      <c r="E189" s="260"/>
      <c r="F189" s="279" t="s">
        <v>1323</v>
      </c>
      <c r="G189" s="260"/>
      <c r="H189" s="260" t="s">
        <v>1415</v>
      </c>
      <c r="I189" s="260" t="s">
        <v>1357</v>
      </c>
      <c r="J189" s="260"/>
      <c r="K189" s="301"/>
    </row>
    <row r="190" spans="2:11" ht="15" customHeight="1">
      <c r="B190" s="280"/>
      <c r="C190" s="265" t="s">
        <v>1416</v>
      </c>
      <c r="D190" s="260"/>
      <c r="E190" s="260"/>
      <c r="F190" s="279" t="s">
        <v>1323</v>
      </c>
      <c r="G190" s="260"/>
      <c r="H190" s="260" t="s">
        <v>1417</v>
      </c>
      <c r="I190" s="260" t="s">
        <v>1357</v>
      </c>
      <c r="J190" s="260"/>
      <c r="K190" s="301"/>
    </row>
    <row r="191" spans="2:11" ht="15" customHeight="1">
      <c r="B191" s="280"/>
      <c r="C191" s="265" t="s">
        <v>1418</v>
      </c>
      <c r="D191" s="260"/>
      <c r="E191" s="260"/>
      <c r="F191" s="279" t="s">
        <v>1329</v>
      </c>
      <c r="G191" s="260"/>
      <c r="H191" s="260" t="s">
        <v>1419</v>
      </c>
      <c r="I191" s="260" t="s">
        <v>1357</v>
      </c>
      <c r="J191" s="260"/>
      <c r="K191" s="301"/>
    </row>
    <row r="192" spans="2:11" ht="15" customHeight="1">
      <c r="B192" s="307"/>
      <c r="C192" s="315"/>
      <c r="D192" s="289"/>
      <c r="E192" s="289"/>
      <c r="F192" s="289"/>
      <c r="G192" s="289"/>
      <c r="H192" s="289"/>
      <c r="I192" s="289"/>
      <c r="J192" s="289"/>
      <c r="K192" s="308"/>
    </row>
    <row r="193" spans="2:11" ht="18.75" customHeight="1">
      <c r="B193" s="256"/>
      <c r="C193" s="260"/>
      <c r="D193" s="260"/>
      <c r="E193" s="260"/>
      <c r="F193" s="279"/>
      <c r="G193" s="260"/>
      <c r="H193" s="260"/>
      <c r="I193" s="260"/>
      <c r="J193" s="260"/>
      <c r="K193" s="256"/>
    </row>
    <row r="194" spans="2:11" ht="18.75" customHeight="1">
      <c r="B194" s="256"/>
      <c r="C194" s="260"/>
      <c r="D194" s="260"/>
      <c r="E194" s="260"/>
      <c r="F194" s="279"/>
      <c r="G194" s="260"/>
      <c r="H194" s="260"/>
      <c r="I194" s="260"/>
      <c r="J194" s="260"/>
      <c r="K194" s="256"/>
    </row>
    <row r="195" spans="2:11" ht="18.75" customHeight="1">
      <c r="B195" s="266"/>
      <c r="C195" s="266"/>
      <c r="D195" s="266"/>
      <c r="E195" s="266"/>
      <c r="F195" s="266"/>
      <c r="G195" s="266"/>
      <c r="H195" s="266"/>
      <c r="I195" s="266"/>
      <c r="J195" s="266"/>
      <c r="K195" s="266"/>
    </row>
    <row r="196" spans="2:11">
      <c r="B196" s="248"/>
      <c r="C196" s="249"/>
      <c r="D196" s="249"/>
      <c r="E196" s="249"/>
      <c r="F196" s="249"/>
      <c r="G196" s="249"/>
      <c r="H196" s="249"/>
      <c r="I196" s="249"/>
      <c r="J196" s="249"/>
      <c r="K196" s="250"/>
    </row>
    <row r="197" spans="2:11" ht="21">
      <c r="B197" s="251"/>
      <c r="C197" s="377" t="s">
        <v>1420</v>
      </c>
      <c r="D197" s="377"/>
      <c r="E197" s="377"/>
      <c r="F197" s="377"/>
      <c r="G197" s="377"/>
      <c r="H197" s="377"/>
      <c r="I197" s="377"/>
      <c r="J197" s="377"/>
      <c r="K197" s="252"/>
    </row>
    <row r="198" spans="2:11" ht="25.5" customHeight="1">
      <c r="B198" s="251"/>
      <c r="C198" s="316" t="s">
        <v>1421</v>
      </c>
      <c r="D198" s="316"/>
      <c r="E198" s="316"/>
      <c r="F198" s="316" t="s">
        <v>1422</v>
      </c>
      <c r="G198" s="317"/>
      <c r="H198" s="376" t="s">
        <v>1423</v>
      </c>
      <c r="I198" s="376"/>
      <c r="J198" s="376"/>
      <c r="K198" s="252"/>
    </row>
    <row r="199" spans="2:11" ht="5.25" customHeight="1">
      <c r="B199" s="280"/>
      <c r="C199" s="277"/>
      <c r="D199" s="277"/>
      <c r="E199" s="277"/>
      <c r="F199" s="277"/>
      <c r="G199" s="260"/>
      <c r="H199" s="277"/>
      <c r="I199" s="277"/>
      <c r="J199" s="277"/>
      <c r="K199" s="301"/>
    </row>
    <row r="200" spans="2:11" ht="15" customHeight="1">
      <c r="B200" s="280"/>
      <c r="C200" s="260" t="s">
        <v>1413</v>
      </c>
      <c r="D200" s="260"/>
      <c r="E200" s="260"/>
      <c r="F200" s="279" t="s">
        <v>47</v>
      </c>
      <c r="G200" s="260"/>
      <c r="H200" s="374" t="s">
        <v>1424</v>
      </c>
      <c r="I200" s="374"/>
      <c r="J200" s="374"/>
      <c r="K200" s="301"/>
    </row>
    <row r="201" spans="2:11" ht="15" customHeight="1">
      <c r="B201" s="280"/>
      <c r="C201" s="286"/>
      <c r="D201" s="260"/>
      <c r="E201" s="260"/>
      <c r="F201" s="279" t="s">
        <v>48</v>
      </c>
      <c r="G201" s="260"/>
      <c r="H201" s="374" t="s">
        <v>1425</v>
      </c>
      <c r="I201" s="374"/>
      <c r="J201" s="374"/>
      <c r="K201" s="301"/>
    </row>
    <row r="202" spans="2:11" ht="15" customHeight="1">
      <c r="B202" s="280"/>
      <c r="C202" s="286"/>
      <c r="D202" s="260"/>
      <c r="E202" s="260"/>
      <c r="F202" s="279" t="s">
        <v>51</v>
      </c>
      <c r="G202" s="260"/>
      <c r="H202" s="374" t="s">
        <v>1426</v>
      </c>
      <c r="I202" s="374"/>
      <c r="J202" s="374"/>
      <c r="K202" s="301"/>
    </row>
    <row r="203" spans="2:11" ht="15" customHeight="1">
      <c r="B203" s="280"/>
      <c r="C203" s="260"/>
      <c r="D203" s="260"/>
      <c r="E203" s="260"/>
      <c r="F203" s="279" t="s">
        <v>49</v>
      </c>
      <c r="G203" s="260"/>
      <c r="H203" s="374" t="s">
        <v>1427</v>
      </c>
      <c r="I203" s="374"/>
      <c r="J203" s="374"/>
      <c r="K203" s="301"/>
    </row>
    <row r="204" spans="2:11" ht="15" customHeight="1">
      <c r="B204" s="280"/>
      <c r="C204" s="260"/>
      <c r="D204" s="260"/>
      <c r="E204" s="260"/>
      <c r="F204" s="279" t="s">
        <v>50</v>
      </c>
      <c r="G204" s="260"/>
      <c r="H204" s="374" t="s">
        <v>1428</v>
      </c>
      <c r="I204" s="374"/>
      <c r="J204" s="374"/>
      <c r="K204" s="301"/>
    </row>
    <row r="205" spans="2:11" ht="15" customHeight="1">
      <c r="B205" s="280"/>
      <c r="C205" s="260"/>
      <c r="D205" s="260"/>
      <c r="E205" s="260"/>
      <c r="F205" s="279"/>
      <c r="G205" s="260"/>
      <c r="H205" s="260"/>
      <c r="I205" s="260"/>
      <c r="J205" s="260"/>
      <c r="K205" s="301"/>
    </row>
    <row r="206" spans="2:11" ht="15" customHeight="1">
      <c r="B206" s="280"/>
      <c r="C206" s="260" t="s">
        <v>1369</v>
      </c>
      <c r="D206" s="260"/>
      <c r="E206" s="260"/>
      <c r="F206" s="279" t="s">
        <v>90</v>
      </c>
      <c r="G206" s="260"/>
      <c r="H206" s="374" t="s">
        <v>1429</v>
      </c>
      <c r="I206" s="374"/>
      <c r="J206" s="374"/>
      <c r="K206" s="301"/>
    </row>
    <row r="207" spans="2:11" ht="15" customHeight="1">
      <c r="B207" s="280"/>
      <c r="C207" s="286"/>
      <c r="D207" s="260"/>
      <c r="E207" s="260"/>
      <c r="F207" s="279" t="s">
        <v>1271</v>
      </c>
      <c r="G207" s="260"/>
      <c r="H207" s="374" t="s">
        <v>1272</v>
      </c>
      <c r="I207" s="374"/>
      <c r="J207" s="374"/>
      <c r="K207" s="301"/>
    </row>
    <row r="208" spans="2:11" ht="15" customHeight="1">
      <c r="B208" s="280"/>
      <c r="C208" s="260"/>
      <c r="D208" s="260"/>
      <c r="E208" s="260"/>
      <c r="F208" s="279" t="s">
        <v>1269</v>
      </c>
      <c r="G208" s="260"/>
      <c r="H208" s="374" t="s">
        <v>1430</v>
      </c>
      <c r="I208" s="374"/>
      <c r="J208" s="374"/>
      <c r="K208" s="301"/>
    </row>
    <row r="209" spans="2:11" ht="15" customHeight="1">
      <c r="B209" s="318"/>
      <c r="C209" s="286"/>
      <c r="D209" s="286"/>
      <c r="E209" s="286"/>
      <c r="F209" s="279" t="s">
        <v>80</v>
      </c>
      <c r="G209" s="265"/>
      <c r="H209" s="375" t="s">
        <v>81</v>
      </c>
      <c r="I209" s="375"/>
      <c r="J209" s="375"/>
      <c r="K209" s="319"/>
    </row>
    <row r="210" spans="2:11" ht="15" customHeight="1">
      <c r="B210" s="318"/>
      <c r="C210" s="286"/>
      <c r="D210" s="286"/>
      <c r="E210" s="286"/>
      <c r="F210" s="279" t="s">
        <v>136</v>
      </c>
      <c r="G210" s="265"/>
      <c r="H210" s="375" t="s">
        <v>1431</v>
      </c>
      <c r="I210" s="375"/>
      <c r="J210" s="375"/>
      <c r="K210" s="319"/>
    </row>
    <row r="211" spans="2:11" ht="15" customHeight="1">
      <c r="B211" s="318"/>
      <c r="C211" s="286"/>
      <c r="D211" s="286"/>
      <c r="E211" s="286"/>
      <c r="F211" s="320"/>
      <c r="G211" s="265"/>
      <c r="H211" s="321"/>
      <c r="I211" s="321"/>
      <c r="J211" s="321"/>
      <c r="K211" s="319"/>
    </row>
    <row r="212" spans="2:11" ht="15" customHeight="1">
      <c r="B212" s="318"/>
      <c r="C212" s="260" t="s">
        <v>1393</v>
      </c>
      <c r="D212" s="286"/>
      <c r="E212" s="286"/>
      <c r="F212" s="279">
        <v>1</v>
      </c>
      <c r="G212" s="265"/>
      <c r="H212" s="375" t="s">
        <v>1432</v>
      </c>
      <c r="I212" s="375"/>
      <c r="J212" s="375"/>
      <c r="K212" s="319"/>
    </row>
    <row r="213" spans="2:11" ht="15" customHeight="1">
      <c r="B213" s="318"/>
      <c r="C213" s="286"/>
      <c r="D213" s="286"/>
      <c r="E213" s="286"/>
      <c r="F213" s="279">
        <v>2</v>
      </c>
      <c r="G213" s="265"/>
      <c r="H213" s="375" t="s">
        <v>1433</v>
      </c>
      <c r="I213" s="375"/>
      <c r="J213" s="375"/>
      <c r="K213" s="319"/>
    </row>
    <row r="214" spans="2:11" ht="15" customHeight="1">
      <c r="B214" s="318"/>
      <c r="C214" s="286"/>
      <c r="D214" s="286"/>
      <c r="E214" s="286"/>
      <c r="F214" s="279">
        <v>3</v>
      </c>
      <c r="G214" s="265"/>
      <c r="H214" s="375" t="s">
        <v>1434</v>
      </c>
      <c r="I214" s="375"/>
      <c r="J214" s="375"/>
      <c r="K214" s="319"/>
    </row>
    <row r="215" spans="2:11" ht="15" customHeight="1">
      <c r="B215" s="318"/>
      <c r="C215" s="286"/>
      <c r="D215" s="286"/>
      <c r="E215" s="286"/>
      <c r="F215" s="279">
        <v>4</v>
      </c>
      <c r="G215" s="265"/>
      <c r="H215" s="375" t="s">
        <v>1435</v>
      </c>
      <c r="I215" s="375"/>
      <c r="J215" s="375"/>
      <c r="K215" s="319"/>
    </row>
    <row r="216" spans="2:11" ht="12.75" customHeight="1">
      <c r="B216" s="322"/>
      <c r="C216" s="323"/>
      <c r="D216" s="323"/>
      <c r="E216" s="323"/>
      <c r="F216" s="323"/>
      <c r="G216" s="323"/>
      <c r="H216" s="323"/>
      <c r="I216" s="323"/>
      <c r="J216" s="323"/>
      <c r="K216" s="324"/>
    </row>
  </sheetData>
  <sheetProtection formatCells="0" formatColumns="0" formatRows="0" insertColumns="0" insertRows="0" insertHyperlinks="0" deleteColumns="0" deleteRows="0" sort="0" autoFilter="0" pivotTables="0"/>
  <mergeCells count="77">
    <mergeCell ref="C9:J9"/>
    <mergeCell ref="D10:J10"/>
    <mergeCell ref="D13:J13"/>
    <mergeCell ref="C3:J3"/>
    <mergeCell ref="C4:J4"/>
    <mergeCell ref="C6:J6"/>
    <mergeCell ref="C7:J7"/>
    <mergeCell ref="D11:J11"/>
    <mergeCell ref="F19:J19"/>
    <mergeCell ref="F20:J20"/>
    <mergeCell ref="D14:J14"/>
    <mergeCell ref="D15:J15"/>
    <mergeCell ref="F16:J16"/>
    <mergeCell ref="F17:J1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ageMargins left="0.59027779999999996" right="0.59027779999999996" top="0.59027779999999996" bottom="0.59027779999999996" header="0" footer="0"/>
  <pageSetup paperSize="9"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13</vt:i4>
      </vt:variant>
    </vt:vector>
  </HeadingPairs>
  <TitlesOfParts>
    <vt:vector size="20" baseType="lpstr">
      <vt:lpstr>Rekapitulace stavby</vt:lpstr>
      <vt:lpstr>VON - Vedlejší a ostatní ...</vt:lpstr>
      <vt:lpstr>01 - Architektonicko-stav...</vt:lpstr>
      <vt:lpstr>02 - Zařízení vzduchotech...</vt:lpstr>
      <vt:lpstr>03 - Zdravotně technické ...</vt:lpstr>
      <vt:lpstr>04 - Zařízení silnoproudé...</vt:lpstr>
      <vt:lpstr>Pokyny pro vyplnění</vt:lpstr>
      <vt:lpstr>'01 - Architektonicko-stav...'!Názvy_tisku</vt:lpstr>
      <vt:lpstr>'02 - Zařízení vzduchotech...'!Názvy_tisku</vt:lpstr>
      <vt:lpstr>'03 - Zdravotně technické ...'!Názvy_tisku</vt:lpstr>
      <vt:lpstr>'04 - Zařízení silnoproudé...'!Názvy_tisku</vt:lpstr>
      <vt:lpstr>'Rekapitulace stavby'!Názvy_tisku</vt:lpstr>
      <vt:lpstr>'VON - Vedlejší a ostatní ...'!Názvy_tisku</vt:lpstr>
      <vt:lpstr>'01 - Architektonicko-stav...'!Oblast_tisku</vt:lpstr>
      <vt:lpstr>'02 - Zařízení vzduchotech...'!Oblast_tisku</vt:lpstr>
      <vt:lpstr>'03 - Zdravotně technické ...'!Oblast_tisku</vt:lpstr>
      <vt:lpstr>'04 - Zařízení silnoproudé...'!Oblast_tisku</vt:lpstr>
      <vt:lpstr>'Pokyny pro vyplnění'!Oblast_tisku</vt:lpstr>
      <vt:lpstr>'Rekapitulace stavby'!Oblast_tisku</vt:lpstr>
      <vt:lpstr>'VON - Vedlejší a ostatní 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k-36\k_36</dc:creator>
  <cp:lastModifiedBy>k_36</cp:lastModifiedBy>
  <dcterms:created xsi:type="dcterms:W3CDTF">2017-04-04T06:18:32Z</dcterms:created>
  <dcterms:modified xsi:type="dcterms:W3CDTF">2017-04-04T06:18:42Z</dcterms:modified>
</cp:coreProperties>
</file>